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30" yWindow="225" windowWidth="7095" windowHeight="11280" tabRatio="299"/>
  </bookViews>
  <sheets>
    <sheet name="Budget 2022" sheetId="22" r:id="rId1"/>
  </sheets>
  <definedNames>
    <definedName name="_xlnm.Print_Titles" localSheetId="0">'Budget 2022'!$A:$E,'Budget 2022'!$1:$1</definedName>
  </definedNames>
  <calcPr calcId="145621"/>
</workbook>
</file>

<file path=xl/calcChain.xml><?xml version="1.0" encoding="utf-8"?>
<calcChain xmlns="http://schemas.openxmlformats.org/spreadsheetml/2006/main">
  <c r="O123" i="22" l="1"/>
  <c r="M103" i="22" l="1"/>
  <c r="M105" i="22" s="1"/>
  <c r="M128" i="22"/>
  <c r="M123" i="22"/>
  <c r="M116" i="22"/>
  <c r="M112" i="22"/>
  <c r="M88" i="22"/>
  <c r="M75" i="22"/>
  <c r="M47" i="22"/>
  <c r="M48" i="22" s="1"/>
  <c r="M33" i="22"/>
  <c r="M15" i="22"/>
  <c r="M16" i="22" s="1"/>
  <c r="M37" i="22" s="1"/>
  <c r="M49" i="22" s="1"/>
  <c r="M2" i="22" s="1"/>
  <c r="L128" i="22"/>
  <c r="L123" i="22"/>
  <c r="L116" i="22"/>
  <c r="L112" i="22"/>
  <c r="L101" i="22"/>
  <c r="L103" i="22" s="1"/>
  <c r="L105" i="22" s="1"/>
  <c r="L88" i="22"/>
  <c r="L75" i="22"/>
  <c r="L130" i="22" s="1"/>
  <c r="L50" i="22" s="1"/>
  <c r="L3" i="22" s="1"/>
  <c r="L47" i="22"/>
  <c r="L48" i="22" s="1"/>
  <c r="L33" i="22"/>
  <c r="L15" i="22"/>
  <c r="L16" i="22" s="1"/>
  <c r="L37" i="22" s="1"/>
  <c r="L49" i="22" s="1"/>
  <c r="L2" i="22" s="1"/>
  <c r="M130" i="22" l="1"/>
  <c r="M50" i="22" s="1"/>
  <c r="M3" i="22" s="1"/>
  <c r="O101" i="22" l="1"/>
  <c r="N47" i="22" l="1"/>
  <c r="J128" i="22" l="1"/>
  <c r="J123" i="22"/>
  <c r="J116" i="22"/>
  <c r="J112" i="22"/>
  <c r="J103" i="22"/>
  <c r="J105" i="22" s="1"/>
  <c r="J88" i="22"/>
  <c r="J47" i="22"/>
  <c r="J48" i="22" s="1"/>
  <c r="J33" i="22"/>
  <c r="J15" i="22"/>
  <c r="J16" i="22" s="1"/>
  <c r="J37" i="22" s="1"/>
  <c r="J49" i="22" l="1"/>
  <c r="J2" i="22" s="1"/>
  <c r="I15" i="22" l="1"/>
  <c r="K47" i="22" l="1"/>
  <c r="K88" i="22"/>
  <c r="I88" i="22"/>
  <c r="O103" i="22" l="1"/>
  <c r="R92" i="22"/>
  <c r="O92" i="22" s="1"/>
  <c r="I47" i="22"/>
  <c r="I48" i="22" s="1"/>
  <c r="I24" i="22"/>
  <c r="I16" i="22"/>
  <c r="I33" i="22"/>
  <c r="I75" i="22"/>
  <c r="I103" i="22"/>
  <c r="I105" i="22" s="1"/>
  <c r="I112" i="22"/>
  <c r="I116" i="22"/>
  <c r="I128" i="22"/>
  <c r="I130" i="22" l="1"/>
  <c r="I50" i="22" s="1"/>
  <c r="I3" i="22" s="1"/>
  <c r="I37" i="22"/>
  <c r="I49" i="22" s="1"/>
  <c r="I2" i="22" s="1"/>
  <c r="O47" i="22" l="1"/>
  <c r="O48" i="22" s="1"/>
  <c r="O15" i="22" l="1"/>
  <c r="O16" i="22" s="1"/>
  <c r="O33" i="22"/>
  <c r="O88" i="22"/>
  <c r="O112" i="22"/>
  <c r="O116" i="22"/>
  <c r="O128" i="22"/>
  <c r="O37" i="22" l="1"/>
  <c r="O49" i="22" s="1"/>
  <c r="N128" i="22"/>
  <c r="K128" i="22"/>
  <c r="N123" i="22"/>
  <c r="K123" i="22"/>
  <c r="N116" i="22"/>
  <c r="K116" i="22"/>
  <c r="N112" i="22"/>
  <c r="K112" i="22"/>
  <c r="N103" i="22"/>
  <c r="N105" i="22" s="1"/>
  <c r="K103" i="22"/>
  <c r="K105" i="22" s="1"/>
  <c r="N88" i="22"/>
  <c r="N75" i="22"/>
  <c r="K75" i="22"/>
  <c r="N48" i="22"/>
  <c r="K48" i="22"/>
  <c r="N33" i="22"/>
  <c r="K33" i="22"/>
  <c r="N15" i="22"/>
  <c r="N16" i="22" s="1"/>
  <c r="K15" i="22"/>
  <c r="K16" i="22" s="1"/>
  <c r="Q3" i="22"/>
  <c r="O2" i="22" l="1"/>
  <c r="R75" i="22"/>
  <c r="O58" i="22" s="1"/>
  <c r="N130" i="22"/>
  <c r="N50" i="22" s="1"/>
  <c r="N3" i="22" s="1"/>
  <c r="K130" i="22"/>
  <c r="K50" i="22" s="1"/>
  <c r="K3" i="22" s="1"/>
  <c r="K37" i="22"/>
  <c r="K49" i="22" s="1"/>
  <c r="K2" i="22" s="1"/>
  <c r="N37" i="22"/>
  <c r="N49" i="22" s="1"/>
  <c r="N2" i="22" s="1"/>
  <c r="O105" i="22" l="1"/>
  <c r="O75" i="22"/>
  <c r="O130" i="22" l="1"/>
  <c r="O50" i="22" s="1"/>
  <c r="O3" i="22" l="1"/>
  <c r="P50" i="22"/>
  <c r="P3" i="22" s="1"/>
  <c r="J75" i="22"/>
  <c r="J130" i="22" s="1"/>
  <c r="J50" i="22" s="1"/>
  <c r="J3" i="22" s="1"/>
</calcChain>
</file>

<file path=xl/sharedStrings.xml><?xml version="1.0" encoding="utf-8"?>
<sst xmlns="http://schemas.openxmlformats.org/spreadsheetml/2006/main" count="338" uniqueCount="298">
  <si>
    <t>Ordinary Income/Expense</t>
  </si>
  <si>
    <t>Income</t>
  </si>
  <si>
    <t>6000 · Library Charges</t>
  </si>
  <si>
    <t>6012 · Book Sale</t>
  </si>
  <si>
    <t>6010 · Fines Income</t>
  </si>
  <si>
    <t>6001 · Fees Income</t>
  </si>
  <si>
    <t>6009 · Faxing - Income</t>
  </si>
  <si>
    <t>6090 · Copier - Income</t>
  </si>
  <si>
    <t>Total 6001 · Fees Income</t>
  </si>
  <si>
    <t>Total 6000 · Library Charges</t>
  </si>
  <si>
    <t>6011 · Fund Raising Income</t>
  </si>
  <si>
    <t>6112 · Friends Contributions</t>
  </si>
  <si>
    <t>6156 · Donations/Memorials</t>
  </si>
  <si>
    <t>6014 · Donation "Specific"</t>
  </si>
  <si>
    <t>6013 · Donation "Non-Specific"</t>
  </si>
  <si>
    <t>Total 6156 · Donations/Memorials</t>
  </si>
  <si>
    <t>6110 · Public Support</t>
  </si>
  <si>
    <t>6190 · State Aid</t>
  </si>
  <si>
    <t>6196 · Fund Transfers</t>
  </si>
  <si>
    <t>6196.1 · Technology Fund</t>
  </si>
  <si>
    <t>6196.2 · Building  Fund</t>
  </si>
  <si>
    <t>6196.3 · Memorial Fund</t>
  </si>
  <si>
    <t>Total 6196 · Fund Transfers</t>
  </si>
  <si>
    <t>6200 · Grant Income</t>
  </si>
  <si>
    <t>Total Income</t>
  </si>
  <si>
    <t>Expense</t>
  </si>
  <si>
    <t>8014 · Bank Fees</t>
  </si>
  <si>
    <t>8015 · Auditor/Accountant</t>
  </si>
  <si>
    <t>8030 · Systems Services Costs</t>
  </si>
  <si>
    <t>8031 · Contract Employees</t>
  </si>
  <si>
    <t>6059 · E-Books</t>
  </si>
  <si>
    <t>8052 · Books - Young Adult</t>
  </si>
  <si>
    <t>8051 · Books - Juvenile</t>
  </si>
  <si>
    <t>8050 · Books - Adult</t>
  </si>
  <si>
    <t>Total 8049 · Printed Material</t>
  </si>
  <si>
    <t>8055 · Building/Maintenance Contracts</t>
  </si>
  <si>
    <t>8055.1 · 8055.1 - Carpet Cleaning</t>
  </si>
  <si>
    <t>8056 · Collection Agency Fees</t>
  </si>
  <si>
    <t>8061 · Copier Expense</t>
  </si>
  <si>
    <t>8061.2 · Service Costs</t>
  </si>
  <si>
    <t>8065 · Equipment</t>
  </si>
  <si>
    <t>8111 · Fund Raising</t>
  </si>
  <si>
    <t>8131 · Insurance</t>
  </si>
  <si>
    <t>8130 · Insurance - All Risk</t>
  </si>
  <si>
    <t>Total 8131 · Insurance</t>
  </si>
  <si>
    <t>8160 · ComputerMaintenance</t>
  </si>
  <si>
    <t>8205 · Personnel</t>
  </si>
  <si>
    <t>8120 · Insurance - Workers Comp</t>
  </si>
  <si>
    <t>8110 · FICA Expense</t>
  </si>
  <si>
    <t>8140 · Insurance - Disability</t>
  </si>
  <si>
    <t>8210 · Salaries &amp; Wages</t>
  </si>
  <si>
    <t>8215 · Payroll Service Fee</t>
  </si>
  <si>
    <t>Total 8205 · Personnel</t>
  </si>
  <si>
    <t>8220 · US Postage</t>
  </si>
  <si>
    <t>8230 · Professional Expense</t>
  </si>
  <si>
    <t>8230.4 · Community Memberships</t>
  </si>
  <si>
    <t>8230.1 · Professional Dues</t>
  </si>
  <si>
    <t>8230.3 · Training/Conferences</t>
  </si>
  <si>
    <t>Total 8230 · Professional Expense</t>
  </si>
  <si>
    <t>8235 · Programs</t>
  </si>
  <si>
    <t>8235.2 · Presenters</t>
  </si>
  <si>
    <t>8235.1 · Materials</t>
  </si>
  <si>
    <t>Total 8235 · Programs</t>
  </si>
  <si>
    <t>8240 · Printing/Advertising</t>
  </si>
  <si>
    <t>8260 · Supplies</t>
  </si>
  <si>
    <t>8260.1 · Office</t>
  </si>
  <si>
    <t>8260.2 · Library</t>
  </si>
  <si>
    <t>Total 8260 · Supplies</t>
  </si>
  <si>
    <t>8265 · Technology</t>
  </si>
  <si>
    <t>8265.1 · Hardware</t>
  </si>
  <si>
    <t>Total 8265 · Technology</t>
  </si>
  <si>
    <t>8270 · Telephone/Fax</t>
  </si>
  <si>
    <t>Total Expense</t>
  </si>
  <si>
    <t>Other Income/Expense</t>
  </si>
  <si>
    <t>Other Income</t>
  </si>
  <si>
    <t>6070 · Interest Income</t>
  </si>
  <si>
    <t>6082 · Interest Memorial Fund</t>
  </si>
  <si>
    <t>6079 · Interest Technology Fund</t>
  </si>
  <si>
    <t>6075 · Interest Building Fund</t>
  </si>
  <si>
    <t>6071 · Interest Genealogy Fund</t>
  </si>
  <si>
    <t>6005 · Interest M &amp; T Savings</t>
  </si>
  <si>
    <t>6085 · Interest Genealogy Restricted</t>
  </si>
  <si>
    <t>Total 6070 · Interest Income</t>
  </si>
  <si>
    <t>Total Other Income</t>
  </si>
  <si>
    <t>Total Ordinary Income</t>
  </si>
  <si>
    <t>&lt;== diff</t>
  </si>
  <si>
    <t>Mileage</t>
  </si>
  <si>
    <t>Software</t>
  </si>
  <si>
    <t>books</t>
  </si>
  <si>
    <t>periodicals</t>
  </si>
  <si>
    <t>audio</t>
  </si>
  <si>
    <t>DVD</t>
  </si>
  <si>
    <t>Genealogy</t>
  </si>
  <si>
    <t>periodicals/databases</t>
  </si>
  <si>
    <t>percentage of payroll</t>
  </si>
  <si>
    <t>6001.1 Printouts Income</t>
  </si>
  <si>
    <t>Professional Wages</t>
  </si>
  <si>
    <t>Non professional Wages</t>
  </si>
  <si>
    <t>Professional benefits</t>
  </si>
  <si>
    <t>Total 8210 Salaries &amp; Wages</t>
  </si>
  <si>
    <t>Bookkeeping</t>
  </si>
  <si>
    <t>3% match for Simple IRA</t>
  </si>
  <si>
    <t>board training &amp; memberships</t>
  </si>
  <si>
    <t>Sales</t>
  </si>
  <si>
    <t>Library Assistant wages</t>
  </si>
  <si>
    <t>Moribito Fund Transfer</t>
  </si>
  <si>
    <t>Hold Fees</t>
  </si>
  <si>
    <t>8049 · Material</t>
  </si>
  <si>
    <t>Audio - Juvenile</t>
  </si>
  <si>
    <t>DVD - Juvenile</t>
  </si>
  <si>
    <t>8245 Website Hosting</t>
  </si>
  <si>
    <t>Audiobook</t>
  </si>
  <si>
    <t>General Fund Transfer</t>
  </si>
  <si>
    <t>Video Games</t>
  </si>
  <si>
    <t>.</t>
  </si>
  <si>
    <t>6300</t>
  </si>
  <si>
    <t>Miscellenous Income</t>
  </si>
  <si>
    <t>of total materials budget as per MCLS agreement and actual expenditures</t>
  </si>
  <si>
    <t>subsititue and special event staffing</t>
  </si>
  <si>
    <t>renewed only some years</t>
  </si>
  <si>
    <t>Total 8055</t>
  </si>
  <si>
    <t>Staff portion of benefits</t>
  </si>
  <si>
    <t>8135 Director/Board Insurance</t>
  </si>
  <si>
    <t>Total Wages (Lines 94, 96, 97, 98)</t>
  </si>
  <si>
    <t>EAP expenses</t>
  </si>
  <si>
    <t>2020 Budget</t>
  </si>
  <si>
    <t>2021 Budget</t>
  </si>
  <si>
    <t>2022 Budget</t>
  </si>
  <si>
    <t>2020 Actual</t>
  </si>
  <si>
    <t>Tummonds Fund</t>
  </si>
  <si>
    <t>2019 Budget</t>
  </si>
  <si>
    <t>2019 Actual</t>
  </si>
  <si>
    <t>$613,629.00</t>
  </si>
  <si>
    <t xml:space="preserve"> $609,125.08 </t>
  </si>
  <si>
    <t xml:space="preserve"> $569,668.50 </t>
  </si>
  <si>
    <t xml:space="preserve"> $1,400.00 </t>
  </si>
  <si>
    <t xml:space="preserve"> $1,496.85 </t>
  </si>
  <si>
    <t xml:space="preserve"> $12,000.00 </t>
  </si>
  <si>
    <t xml:space="preserve"> $11,033.87 </t>
  </si>
  <si>
    <t xml:space="preserve"> $2,500.00 </t>
  </si>
  <si>
    <t xml:space="preserve"> $2,482.10 </t>
  </si>
  <si>
    <t xml:space="preserve"> $750.00 </t>
  </si>
  <si>
    <t xml:space="preserve"> $848.75 </t>
  </si>
  <si>
    <t xml:space="preserve"> $900.00 </t>
  </si>
  <si>
    <t xml:space="preserve"> $892.25 </t>
  </si>
  <si>
    <t xml:space="preserve"> $25.00 </t>
  </si>
  <si>
    <t xml:space="preserve"> $9.05 </t>
  </si>
  <si>
    <t xml:space="preserve"> $4,175.00 </t>
  </si>
  <si>
    <t xml:space="preserve"> $4,232.15 </t>
  </si>
  <si>
    <t xml:space="preserve"> $17,575.00 </t>
  </si>
  <si>
    <t xml:space="preserve"> $16,762.87 </t>
  </si>
  <si>
    <t xml:space="preserve"> $1,750.00 </t>
  </si>
  <si>
    <t xml:space="preserve"> $2,345.41 </t>
  </si>
  <si>
    <t xml:space="preserve">$100 </t>
  </si>
  <si>
    <t xml:space="preserve">$583.15 </t>
  </si>
  <si>
    <t xml:space="preserve"> $8,058.55 </t>
  </si>
  <si>
    <t>0</t>
  </si>
  <si>
    <t xml:space="preserve"> $-   </t>
  </si>
  <si>
    <t xml:space="preserve"> $984.00 </t>
  </si>
  <si>
    <t xml:space="preserve"> $525,672.00 </t>
  </si>
  <si>
    <t xml:space="preserve"> $525,675.00 </t>
  </si>
  <si>
    <t xml:space="preserve"> $5,000.00 </t>
  </si>
  <si>
    <t xml:space="preserve"> $25,000.00 </t>
  </si>
  <si>
    <t xml:space="preserve"> $33,561.53 </t>
  </si>
  <si>
    <t xml:space="preserve"> $28,400.00 </t>
  </si>
  <si>
    <t xml:space="preserve"> $53,400.00 </t>
  </si>
  <si>
    <t xml:space="preserve"> $6,250.00 </t>
  </si>
  <si>
    <t xml:space="preserve"> $6,582.67 </t>
  </si>
  <si>
    <t xml:space="preserve"> $500.00 </t>
  </si>
  <si>
    <t xml:space="preserve"> $9,397.00 </t>
  </si>
  <si>
    <t xml:space="preserve"> $613,497.00 </t>
  </si>
  <si>
    <t xml:space="preserve"> $608,950.18 </t>
  </si>
  <si>
    <t xml:space="preserve"> $3.00 </t>
  </si>
  <si>
    <t xml:space="preserve"> $5.45 </t>
  </si>
  <si>
    <t xml:space="preserve"> $7.00 </t>
  </si>
  <si>
    <t xml:space="preserve"> $11.71 </t>
  </si>
  <si>
    <t xml:space="preserve"> $7.07 </t>
  </si>
  <si>
    <t xml:space="preserve"> $110.00 </t>
  </si>
  <si>
    <t xml:space="preserve"> $136.66 </t>
  </si>
  <si>
    <t xml:space="preserve"> $12.00 </t>
  </si>
  <si>
    <t xml:space="preserve"> $14.01 </t>
  </si>
  <si>
    <t xml:space="preserve"> $132.00 </t>
  </si>
  <si>
    <t xml:space="preserve"> $174.90 </t>
  </si>
  <si>
    <t xml:space="preserve"> $450.00 </t>
  </si>
  <si>
    <t xml:space="preserve"> $167.72 </t>
  </si>
  <si>
    <t xml:space="preserve"> $3,500.00 </t>
  </si>
  <si>
    <t xml:space="preserve"> $5,914.00 </t>
  </si>
  <si>
    <t xml:space="preserve"> $1,800.00 </t>
  </si>
  <si>
    <t xml:space="preserve"> $1,612.50 </t>
  </si>
  <si>
    <t xml:space="preserve"> $29,777.00 </t>
  </si>
  <si>
    <t xml:space="preserve"> $29,776.50 </t>
  </si>
  <si>
    <t xml:space="preserve"> $1,700.00 </t>
  </si>
  <si>
    <t xml:space="preserve"> $1,878.71 </t>
  </si>
  <si>
    <t xml:space="preserve"> $8,099.90 </t>
  </si>
  <si>
    <t xml:space="preserve"> $1,555.02 </t>
  </si>
  <si>
    <t xml:space="preserve"> $4,100.00 </t>
  </si>
  <si>
    <t xml:space="preserve"> $4,127.43 </t>
  </si>
  <si>
    <t xml:space="preserve"> $725.00 </t>
  </si>
  <si>
    <t xml:space="preserve"> $11,100.00 </t>
  </si>
  <si>
    <t xml:space="preserve"> $9,452.29 </t>
  </si>
  <si>
    <t xml:space="preserve">$700 </t>
  </si>
  <si>
    <t xml:space="preserve"> $171.75 </t>
  </si>
  <si>
    <t xml:space="preserve"> $1,550.00 </t>
  </si>
  <si>
    <t xml:space="preserve"> $1,445.58 </t>
  </si>
  <si>
    <t xml:space="preserve"> $31,500.00 </t>
  </si>
  <si>
    <t xml:space="preserve"> $29,844.04 </t>
  </si>
  <si>
    <t xml:space="preserve"> $3,000.00 </t>
  </si>
  <si>
    <t xml:space="preserve"> $3,598.19 </t>
  </si>
  <si>
    <t xml:space="preserve"> $675.00 </t>
  </si>
  <si>
    <t xml:space="preserve"> $238.48 </t>
  </si>
  <si>
    <t xml:space="preserve"> $6,082.92 </t>
  </si>
  <si>
    <t xml:space="preserve"> $3,700.00 </t>
  </si>
  <si>
    <t xml:space="preserve"> $2,387.32 </t>
  </si>
  <si>
    <t xml:space="preserve"> $385.58 </t>
  </si>
  <si>
    <t xml:space="preserve"> $373.68 </t>
  </si>
  <si>
    <t xml:space="preserve"> $2,600.00 </t>
  </si>
  <si>
    <t xml:space="preserve"> $2,610.40 </t>
  </si>
  <si>
    <t xml:space="preserve"> $73,635.48 </t>
  </si>
  <si>
    <t xml:space="preserve"> $61,887.10 </t>
  </si>
  <si>
    <t xml:space="preserve"> $2,200.00 </t>
  </si>
  <si>
    <t xml:space="preserve"> $1,950.00 </t>
  </si>
  <si>
    <t xml:space="preserve"> $2,000.00 </t>
  </si>
  <si>
    <t xml:space="preserve"> $1,100.00 </t>
  </si>
  <si>
    <t xml:space="preserve"> $850.95 </t>
  </si>
  <si>
    <t xml:space="preserve"> $400.00 </t>
  </si>
  <si>
    <t xml:space="preserve"> $390.03 </t>
  </si>
  <si>
    <t xml:space="preserve"> $7,791.70 </t>
  </si>
  <si>
    <t xml:space="preserve"> $875.00 </t>
  </si>
  <si>
    <t xml:space="preserve"> $4,598.50 </t>
  </si>
  <si>
    <t xml:space="preserve"> $4,350.00 </t>
  </si>
  <si>
    <t xml:space="preserve"> $4,431.79 </t>
  </si>
  <si>
    <t xml:space="preserve"> $1,250.00 </t>
  </si>
  <si>
    <t xml:space="preserve"> $1,181.00 </t>
  </si>
  <si>
    <t xml:space="preserve"> $5,600.00 </t>
  </si>
  <si>
    <t xml:space="preserve"> $5,612.79 </t>
  </si>
  <si>
    <t xml:space="preserve"> $1,000.00 </t>
  </si>
  <si>
    <t xml:space="preserve"> $2,020.00 </t>
  </si>
  <si>
    <t xml:space="preserve"> $4,700.00 </t>
  </si>
  <si>
    <t xml:space="preserve"> $3,744.00 </t>
  </si>
  <si>
    <t xml:space="preserve">$29,453.59 </t>
  </si>
  <si>
    <t xml:space="preserve"> $27,861.75 </t>
  </si>
  <si>
    <t xml:space="preserve"> $2,100.00 </t>
  </si>
  <si>
    <t xml:space="preserve"> $1,935.84 </t>
  </si>
  <si>
    <t xml:space="preserve"> $720.00 </t>
  </si>
  <si>
    <t xml:space="preserve">$197,791.32 </t>
  </si>
  <si>
    <t xml:space="preserve">$0.00 </t>
  </si>
  <si>
    <t xml:space="preserve">$25,000.00 </t>
  </si>
  <si>
    <t xml:space="preserve">$19,748.37 </t>
  </si>
  <si>
    <t xml:space="preserve">$35,791.22 </t>
  </si>
  <si>
    <t xml:space="preserve"> $126,431.76 </t>
  </si>
  <si>
    <t>$25,000.00</t>
  </si>
  <si>
    <t>$0.00</t>
  </si>
  <si>
    <t>$385,014.30</t>
  </si>
  <si>
    <t>$350,353.99</t>
  </si>
  <si>
    <t xml:space="preserve"> $8,000.00 </t>
  </si>
  <si>
    <t xml:space="preserve"> $8,578.53 </t>
  </si>
  <si>
    <t xml:space="preserve">$418,014.30 </t>
  </si>
  <si>
    <t xml:space="preserve">$378,680.89 </t>
  </si>
  <si>
    <t xml:space="preserve"> $2,900.00 </t>
  </si>
  <si>
    <t xml:space="preserve"> $2,765.96 </t>
  </si>
  <si>
    <t xml:space="preserve"> $457,887.89 </t>
  </si>
  <si>
    <t xml:space="preserve"> $414,988.44 </t>
  </si>
  <si>
    <t xml:space="preserve"> $200.07 </t>
  </si>
  <si>
    <t xml:space="preserve"> $225.00 </t>
  </si>
  <si>
    <t xml:space="preserve"> $499.00 </t>
  </si>
  <si>
    <t xml:space="preserve"> $800.00 </t>
  </si>
  <si>
    <t xml:space="preserve"> $160.00 </t>
  </si>
  <si>
    <t xml:space="preserve"> $250.00 </t>
  </si>
  <si>
    <t xml:space="preserve"> $1,675.00 </t>
  </si>
  <si>
    <t xml:space="preserve"> $884.00 </t>
  </si>
  <si>
    <t xml:space="preserve"> $3,014.00 </t>
  </si>
  <si>
    <t xml:space="preserve"> $3,340.22 </t>
  </si>
  <si>
    <t xml:space="preserve"> $6,354.22 </t>
  </si>
  <si>
    <t xml:space="preserve"> $1,861.94 </t>
  </si>
  <si>
    <t xml:space="preserve"> $207.50 </t>
  </si>
  <si>
    <t xml:space="preserve"> $5,383.62 </t>
  </si>
  <si>
    <t xml:space="preserve"> $6,390.37 </t>
  </si>
  <si>
    <t xml:space="preserve"> $5,450.00 </t>
  </si>
  <si>
    <t xml:space="preserve"> $4,015.12 </t>
  </si>
  <si>
    <t xml:space="preserve"> $10,833.62 </t>
  </si>
  <si>
    <t xml:space="preserve"> $10,405.49 </t>
  </si>
  <si>
    <t xml:space="preserve"> $6,200.00 </t>
  </si>
  <si>
    <t xml:space="preserve"> $5,293.91 </t>
  </si>
  <si>
    <t xml:space="preserve"> $600.00 </t>
  </si>
  <si>
    <t xml:space="preserve"> $4,751.97 </t>
  </si>
  <si>
    <t xml:space="preserve"> $85.00 </t>
  </si>
  <si>
    <t xml:space="preserve"> $6,885.00 </t>
  </si>
  <si>
    <t xml:space="preserve"> $10,045.88 </t>
  </si>
  <si>
    <t xml:space="preserve"> $510.00 </t>
  </si>
  <si>
    <t xml:space="preserve"> $660.49 </t>
  </si>
  <si>
    <t xml:space="preserve"> $613,629.00 </t>
  </si>
  <si>
    <t xml:space="preserve">2021 actual </t>
  </si>
  <si>
    <t>2022 Projected</t>
  </si>
  <si>
    <t>2023 Budget</t>
  </si>
  <si>
    <t>2022 Actual Jan-Jun</t>
  </si>
  <si>
    <t>coffee hasn't gone back on sale.</t>
  </si>
  <si>
    <t>Hoopla</t>
  </si>
  <si>
    <t>Janitorial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</si>
</sst>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3">
    <xf numFmtId="0" fontId="0" fillId="0" borderId="0" xfId="0"/>
    <xf numFmtId="49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 wrapText="1"/>
    </xf>
    <xf numFmtId="44" fontId="5" fillId="0" borderId="0" xfId="0" applyNumberFormat="1" applyFont="1"/>
    <xf numFmtId="44" fontId="2" fillId="0" borderId="0" xfId="1" applyFont="1" applyFill="1"/>
    <xf numFmtId="44" fontId="2" fillId="4" borderId="2" xfId="1" applyFont="1" applyFill="1" applyBorder="1"/>
    <xf numFmtId="44" fontId="4" fillId="4" borderId="1" xfId="1" applyFont="1" applyFill="1" applyBorder="1"/>
    <xf numFmtId="49" fontId="1" fillId="0" borderId="0" xfId="0" applyNumberFormat="1" applyFont="1" applyFill="1"/>
    <xf numFmtId="0" fontId="4" fillId="0" borderId="0" xfId="0" applyFont="1" applyFill="1"/>
    <xf numFmtId="44" fontId="4" fillId="0" borderId="0" xfId="1" applyFont="1" applyFill="1"/>
    <xf numFmtId="44" fontId="2" fillId="0" borderId="2" xfId="1" applyFont="1" applyFill="1" applyBorder="1"/>
    <xf numFmtId="44" fontId="4" fillId="0" borderId="1" xfId="1" applyFont="1" applyFill="1" applyBorder="1"/>
    <xf numFmtId="44" fontId="2" fillId="0" borderId="3" xfId="1" applyFont="1" applyFill="1" applyBorder="1"/>
    <xf numFmtId="44" fontId="4" fillId="0" borderId="0" xfId="1" applyFont="1" applyFill="1" applyBorder="1"/>
    <xf numFmtId="44" fontId="4" fillId="4" borderId="0" xfId="1" applyFont="1" applyFill="1" applyBorder="1"/>
    <xf numFmtId="0" fontId="6" fillId="0" borderId="5" xfId="0" applyFont="1" applyFill="1" applyBorder="1" applyAlignment="1">
      <alignment horizontal="center" wrapText="1"/>
    </xf>
    <xf numFmtId="44" fontId="4" fillId="0" borderId="4" xfId="1" applyFont="1" applyFill="1" applyBorder="1"/>
    <xf numFmtId="44" fontId="2" fillId="4" borderId="0" xfId="1" applyFont="1" applyFill="1" applyBorder="1"/>
    <xf numFmtId="6" fontId="4" fillId="0" borderId="0" xfId="1" applyNumberFormat="1" applyFont="1" applyFill="1"/>
    <xf numFmtId="8" fontId="4" fillId="0" borderId="0" xfId="1" applyNumberFormat="1" applyFont="1" applyFill="1"/>
    <xf numFmtId="44" fontId="4" fillId="0" borderId="0" xfId="1" applyNumberFormat="1" applyFont="1" applyFill="1" applyBorder="1"/>
    <xf numFmtId="165" fontId="4" fillId="0" borderId="0" xfId="1" applyNumberFormat="1" applyFont="1" applyFill="1" applyBorder="1"/>
    <xf numFmtId="44" fontId="4" fillId="0" borderId="1" xfId="1" applyNumberFormat="1" applyFont="1" applyFill="1" applyBorder="1"/>
    <xf numFmtId="44" fontId="7" fillId="0" borderId="0" xfId="1" applyFont="1" applyFill="1"/>
    <xf numFmtId="6" fontId="4" fillId="4" borderId="0" xfId="1" applyNumberFormat="1" applyFont="1" applyFill="1" applyBorder="1"/>
    <xf numFmtId="0" fontId="6" fillId="4" borderId="5" xfId="0" applyFont="1" applyFill="1" applyBorder="1" applyAlignment="1">
      <alignment horizontal="center" wrapText="1"/>
    </xf>
    <xf numFmtId="0" fontId="4" fillId="4" borderId="0" xfId="0" applyFont="1" applyFill="1" applyBorder="1"/>
    <xf numFmtId="44" fontId="4" fillId="0" borderId="0" xfId="0" applyNumberFormat="1" applyFont="1" applyFill="1"/>
    <xf numFmtId="9" fontId="4" fillId="0" borderId="0" xfId="2" applyFont="1" applyFill="1"/>
    <xf numFmtId="9" fontId="4" fillId="0" borderId="0" xfId="2" applyFont="1" applyFill="1" applyBorder="1"/>
    <xf numFmtId="0" fontId="4" fillId="0" borderId="0" xfId="0" applyFont="1" applyFill="1" applyBorder="1" applyAlignment="1">
      <alignment wrapText="1"/>
    </xf>
    <xf numFmtId="164" fontId="4" fillId="0" borderId="0" xfId="2" applyNumberFormat="1" applyFont="1" applyFill="1"/>
    <xf numFmtId="9" fontId="4" fillId="0" borderId="0" xfId="2" applyNumberFormat="1" applyFont="1" applyFill="1"/>
    <xf numFmtId="165" fontId="2" fillId="3" borderId="0" xfId="1" applyNumberFormat="1" applyFont="1" applyFill="1" applyBorder="1"/>
    <xf numFmtId="165" fontId="2" fillId="2" borderId="0" xfId="1" applyNumberFormat="1" applyFont="1" applyFill="1" applyBorder="1"/>
    <xf numFmtId="0" fontId="4" fillId="0" borderId="0" xfId="0" applyFont="1" applyAlignment="1"/>
    <xf numFmtId="10" fontId="4" fillId="0" borderId="0" xfId="2" applyNumberFormat="1" applyFont="1" applyFill="1"/>
    <xf numFmtId="8" fontId="4" fillId="0" borderId="0" xfId="0" applyNumberFormat="1" applyFont="1" applyFill="1"/>
    <xf numFmtId="44" fontId="4" fillId="4" borderId="0" xfId="1" applyNumberFormat="1" applyFont="1" applyFill="1" applyBorder="1"/>
    <xf numFmtId="44" fontId="2" fillId="4" borderId="0" xfId="1" applyNumberFormat="1" applyFont="1" applyFill="1" applyBorder="1"/>
    <xf numFmtId="8" fontId="4" fillId="4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1" xfId="1" applyNumberFormat="1" applyFont="1" applyFill="1" applyBorder="1"/>
    <xf numFmtId="44" fontId="2" fillId="4" borderId="0" xfId="1" applyFont="1" applyFill="1"/>
    <xf numFmtId="44" fontId="7" fillId="4" borderId="0" xfId="1" applyFont="1" applyFill="1" applyBorder="1"/>
    <xf numFmtId="0" fontId="6" fillId="0" borderId="0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 horizontal="center" wrapText="1"/>
    </xf>
    <xf numFmtId="165" fontId="6" fillId="5" borderId="0" xfId="0" applyNumberFormat="1" applyFont="1" applyFill="1" applyBorder="1" applyAlignment="1">
      <alignment horizontal="center" wrapText="1"/>
    </xf>
    <xf numFmtId="165" fontId="6" fillId="6" borderId="0" xfId="0" applyNumberFormat="1" applyFont="1" applyFill="1" applyBorder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4" fillId="0" borderId="0" xfId="0" applyNumberFormat="1" applyFont="1" applyFill="1" applyAlignment="1">
      <alignment wrapText="1"/>
    </xf>
    <xf numFmtId="44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 wrapText="1"/>
    </xf>
    <xf numFmtId="44" fontId="2" fillId="0" borderId="0" xfId="1" applyNumberFormat="1" applyFont="1" applyFill="1" applyBorder="1"/>
    <xf numFmtId="44" fontId="2" fillId="0" borderId="0" xfId="1" applyFont="1" applyFill="1" applyBorder="1"/>
    <xf numFmtId="7" fontId="4" fillId="4" borderId="0" xfId="1" applyNumberFormat="1" applyFont="1" applyFill="1" applyBorder="1"/>
    <xf numFmtId="10" fontId="4" fillId="0" borderId="0" xfId="0" applyNumberFormat="1" applyFont="1" applyFill="1"/>
    <xf numFmtId="44" fontId="2" fillId="0" borderId="6" xfId="1" applyFont="1" applyFill="1" applyBorder="1"/>
    <xf numFmtId="44" fontId="2" fillId="4" borderId="6" xfId="1" applyFont="1" applyFill="1" applyBorder="1"/>
    <xf numFmtId="44" fontId="2" fillId="4" borderId="3" xfId="1" applyFont="1" applyFill="1" applyBorder="1"/>
    <xf numFmtId="44" fontId="4" fillId="8" borderId="0" xfId="1" applyFont="1" applyFill="1" applyBorder="1"/>
    <xf numFmtId="44" fontId="4" fillId="8" borderId="0" xfId="1" applyFont="1" applyFill="1"/>
    <xf numFmtId="44" fontId="4" fillId="8" borderId="1" xfId="1" applyFont="1" applyFill="1" applyBorder="1"/>
    <xf numFmtId="49" fontId="2" fillId="0" borderId="0" xfId="0" applyNumberFormat="1" applyFont="1"/>
    <xf numFmtId="49" fontId="2" fillId="0" borderId="0" xfId="0" applyNumberFormat="1" applyFont="1" applyFill="1"/>
    <xf numFmtId="49" fontId="2" fillId="2" borderId="0" xfId="0" applyNumberFormat="1" applyFont="1" applyFill="1"/>
    <xf numFmtId="49" fontId="2" fillId="0" borderId="2" xfId="0" applyNumberFormat="1" applyFont="1" applyBorder="1"/>
    <xf numFmtId="49" fontId="2" fillId="0" borderId="4" xfId="0" applyNumberFormat="1" applyFont="1" applyFill="1" applyBorder="1"/>
    <xf numFmtId="49" fontId="2" fillId="0" borderId="1" xfId="0" applyNumberFormat="1" applyFont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49" fontId="2" fillId="0" borderId="2" xfId="0" applyNumberFormat="1" applyFont="1" applyFill="1" applyBorder="1"/>
    <xf numFmtId="49" fontId="1" fillId="9" borderId="0" xfId="0" applyNumberFormat="1" applyFont="1" applyFill="1" applyAlignment="1">
      <alignment horizontal="center" wrapText="1"/>
    </xf>
    <xf numFmtId="49" fontId="1" fillId="9" borderId="0" xfId="0" applyNumberFormat="1" applyFont="1" applyFill="1"/>
    <xf numFmtId="49" fontId="2" fillId="9" borderId="0" xfId="0" applyNumberFormat="1" applyFont="1" applyFill="1"/>
    <xf numFmtId="49" fontId="2" fillId="9" borderId="3" xfId="0" applyNumberFormat="1" applyFont="1" applyFill="1" applyBorder="1"/>
    <xf numFmtId="49" fontId="2" fillId="9" borderId="2" xfId="0" applyNumberFormat="1" applyFont="1" applyFill="1" applyBorder="1"/>
    <xf numFmtId="49" fontId="2" fillId="9" borderId="4" xfId="0" applyNumberFormat="1" applyFont="1" applyFill="1" applyBorder="1"/>
    <xf numFmtId="0" fontId="1" fillId="9" borderId="0" xfId="0" applyNumberFormat="1" applyFont="1" applyFill="1"/>
    <xf numFmtId="49" fontId="2" fillId="9" borderId="1" xfId="0" applyNumberFormat="1" applyFont="1" applyFill="1" applyBorder="1"/>
    <xf numFmtId="0" fontId="4" fillId="9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 wrapText="1"/>
    </xf>
    <xf numFmtId="0" fontId="6" fillId="8" borderId="5" xfId="0" applyFont="1" applyFill="1" applyBorder="1" applyAlignment="1">
      <alignment horizontal="center" wrapText="1"/>
    </xf>
    <xf numFmtId="165" fontId="6" fillId="8" borderId="0" xfId="0" applyNumberFormat="1" applyFont="1" applyFill="1" applyBorder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4" fillId="8" borderId="0" xfId="0" applyFont="1" applyFill="1" applyBorder="1"/>
    <xf numFmtId="44" fontId="2" fillId="8" borderId="2" xfId="1" applyFont="1" applyFill="1" applyBorder="1"/>
    <xf numFmtId="44" fontId="2" fillId="8" borderId="0" xfId="1" applyFont="1" applyFill="1" applyBorder="1"/>
    <xf numFmtId="6" fontId="4" fillId="8" borderId="0" xfId="1" applyNumberFormat="1" applyFont="1" applyFill="1" applyBorder="1"/>
    <xf numFmtId="44" fontId="4" fillId="8" borderId="4" xfId="1" applyFont="1" applyFill="1" applyBorder="1"/>
    <xf numFmtId="165" fontId="2" fillId="8" borderId="0" xfId="1" applyNumberFormat="1" applyFont="1" applyFill="1" applyBorder="1"/>
    <xf numFmtId="44" fontId="4" fillId="8" borderId="0" xfId="1" applyNumberFormat="1" applyFont="1" applyFill="1" applyBorder="1"/>
    <xf numFmtId="44" fontId="2" fillId="8" borderId="0" xfId="1" applyNumberFormat="1" applyFont="1" applyFill="1" applyBorder="1"/>
    <xf numFmtId="44" fontId="7" fillId="8" borderId="0" xfId="1" applyFont="1" applyFill="1" applyBorder="1"/>
    <xf numFmtId="7" fontId="4" fillId="8" borderId="0" xfId="1" applyNumberFormat="1" applyFont="1" applyFill="1" applyBorder="1"/>
    <xf numFmtId="8" fontId="4" fillId="8" borderId="0" xfId="1" applyNumberFormat="1" applyFont="1" applyFill="1" applyBorder="1"/>
    <xf numFmtId="165" fontId="4" fillId="8" borderId="0" xfId="1" applyNumberFormat="1" applyFont="1" applyFill="1" applyBorder="1"/>
    <xf numFmtId="44" fontId="4" fillId="8" borderId="1" xfId="1" applyNumberFormat="1" applyFont="1" applyFill="1" applyBorder="1"/>
    <xf numFmtId="44" fontId="2" fillId="8" borderId="0" xfId="1" applyFont="1" applyFill="1"/>
    <xf numFmtId="44" fontId="2" fillId="8" borderId="6" xfId="1" applyFont="1" applyFill="1" applyBorder="1"/>
    <xf numFmtId="44" fontId="2" fillId="8" borderId="3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topLeftCell="A49" zoomScale="120" zoomScaleNormal="120" workbookViewId="0">
      <pane ySplit="900" topLeftCell="A73" activePane="bottomLeft"/>
      <selection activeCell="M49" sqref="M1:M1048576"/>
      <selection pane="bottomLeft" activeCell="Q125" sqref="Q125"/>
    </sheetView>
  </sheetViews>
  <sheetFormatPr defaultRowHeight="11.25" x14ac:dyDescent="0.2"/>
  <cols>
    <col min="1" max="4" width="3" style="2" customWidth="1"/>
    <col min="5" max="5" width="30.28515625" style="2" bestFit="1" customWidth="1"/>
    <col min="6" max="6" width="10.42578125" style="89" bestFit="1" customWidth="1"/>
    <col min="7" max="7" width="10.42578125" style="2" bestFit="1" customWidth="1"/>
    <col min="8" max="8" width="10.7109375" style="31" bestFit="1" customWidth="1"/>
    <col min="9" max="9" width="11.140625" style="13" customWidth="1"/>
    <col min="10" max="10" width="14" style="31" customWidth="1"/>
    <col min="11" max="11" width="10.7109375" style="13" customWidth="1"/>
    <col min="12" max="12" width="12" style="31" bestFit="1" customWidth="1"/>
    <col min="13" max="13" width="12" style="97" bestFit="1" customWidth="1"/>
    <col min="14" max="14" width="10.7109375" style="13" customWidth="1"/>
    <col min="15" max="15" width="12" style="31" bestFit="1" customWidth="1"/>
    <col min="16" max="16" width="11.28515625" style="6" bestFit="1" customWidth="1"/>
    <col min="17" max="17" width="31.7109375" style="40" customWidth="1"/>
    <col min="18" max="18" width="10.140625" style="6" bestFit="1" customWidth="1"/>
    <col min="19" max="19" width="11.42578125" style="6" customWidth="1"/>
    <col min="20" max="16384" width="9.140625" style="6"/>
  </cols>
  <sheetData>
    <row r="1" spans="1:17" s="7" customFormat="1" ht="23.25" thickBot="1" x14ac:dyDescent="0.25">
      <c r="A1" s="3"/>
      <c r="B1" s="3"/>
      <c r="C1" s="3"/>
      <c r="D1" s="3"/>
      <c r="E1" s="3"/>
      <c r="F1" s="83" t="s">
        <v>130</v>
      </c>
      <c r="G1" s="3" t="s">
        <v>131</v>
      </c>
      <c r="H1" s="30" t="s">
        <v>125</v>
      </c>
      <c r="I1" s="20" t="s">
        <v>128</v>
      </c>
      <c r="J1" s="30" t="s">
        <v>126</v>
      </c>
      <c r="K1" s="20" t="s">
        <v>291</v>
      </c>
      <c r="L1" s="30" t="s">
        <v>127</v>
      </c>
      <c r="M1" s="94" t="s">
        <v>294</v>
      </c>
      <c r="N1" s="20" t="s">
        <v>292</v>
      </c>
      <c r="O1" s="30" t="s">
        <v>293</v>
      </c>
    </row>
    <row r="2" spans="1:17" s="52" customFormat="1" x14ac:dyDescent="0.2">
      <c r="A2" s="51"/>
      <c r="B2" s="51"/>
      <c r="C2" s="51"/>
      <c r="D2" s="51"/>
      <c r="E2" s="51" t="s">
        <v>24</v>
      </c>
      <c r="F2" s="92" t="s">
        <v>132</v>
      </c>
      <c r="G2" s="51" t="s">
        <v>133</v>
      </c>
      <c r="H2" s="54">
        <v>633968</v>
      </c>
      <c r="I2" s="62">
        <f t="shared" ref="I2:N3" si="0">(I49)</f>
        <v>599644.1</v>
      </c>
      <c r="J2" s="54">
        <f>J49</f>
        <v>612803.73</v>
      </c>
      <c r="K2" s="62">
        <f t="shared" si="0"/>
        <v>582035.70000000007</v>
      </c>
      <c r="L2" s="54">
        <f>L49</f>
        <v>656154.69999999995</v>
      </c>
      <c r="M2" s="95">
        <f>M49</f>
        <v>620523.29</v>
      </c>
      <c r="N2" s="62">
        <f t="shared" si="0"/>
        <v>654004.27</v>
      </c>
      <c r="O2" s="54">
        <f>O49</f>
        <v>675378.5</v>
      </c>
    </row>
    <row r="3" spans="1:17" s="7" customFormat="1" x14ac:dyDescent="0.2">
      <c r="A3" s="3"/>
      <c r="B3" s="3"/>
      <c r="C3" s="3"/>
      <c r="D3" s="3"/>
      <c r="E3" s="3" t="s">
        <v>72</v>
      </c>
      <c r="F3" s="93" t="s">
        <v>132</v>
      </c>
      <c r="G3" s="3" t="s">
        <v>134</v>
      </c>
      <c r="H3" s="55">
        <v>633967.99956499995</v>
      </c>
      <c r="I3" s="63">
        <f>(I50)</f>
        <v>599644.10000000009</v>
      </c>
      <c r="J3" s="55">
        <f>J50</f>
        <v>612803.73</v>
      </c>
      <c r="K3" s="63">
        <f t="shared" si="0"/>
        <v>582035.69999999995</v>
      </c>
      <c r="L3" s="55">
        <f>L50</f>
        <v>656154.69999999995</v>
      </c>
      <c r="M3" s="95">
        <f>M50</f>
        <v>323257.68</v>
      </c>
      <c r="N3" s="63">
        <f t="shared" si="0"/>
        <v>648949.22</v>
      </c>
      <c r="O3" s="55">
        <f>O50</f>
        <v>675378.49958499998</v>
      </c>
      <c r="P3" s="53">
        <f>P50</f>
        <v>4.1500001680105925E-4</v>
      </c>
      <c r="Q3" s="57" t="str">
        <f>Q50</f>
        <v>&lt;== diff</v>
      </c>
    </row>
    <row r="4" spans="1:17" s="7" customFormat="1" x14ac:dyDescent="0.2">
      <c r="A4" s="3"/>
      <c r="B4" s="3"/>
      <c r="C4" s="3"/>
      <c r="D4" s="3"/>
      <c r="E4" s="3"/>
      <c r="F4" s="83"/>
      <c r="G4" s="3"/>
      <c r="H4" s="56"/>
      <c r="I4" s="50"/>
      <c r="J4" s="56"/>
      <c r="K4" s="50"/>
      <c r="L4" s="56"/>
      <c r="M4" s="96"/>
      <c r="N4" s="50"/>
      <c r="O4" s="56"/>
    </row>
    <row r="5" spans="1:17" x14ac:dyDescent="0.2">
      <c r="A5" s="1" t="s">
        <v>0</v>
      </c>
      <c r="B5" s="1"/>
      <c r="C5" s="1"/>
      <c r="D5" s="1"/>
      <c r="E5" s="1"/>
      <c r="F5" s="84"/>
      <c r="G5" s="1"/>
    </row>
    <row r="6" spans="1:17" x14ac:dyDescent="0.2">
      <c r="A6" s="1"/>
      <c r="B6" s="1" t="s">
        <v>1</v>
      </c>
      <c r="C6" s="1"/>
      <c r="D6" s="1"/>
      <c r="E6" s="1"/>
      <c r="F6" s="84"/>
      <c r="G6" s="1"/>
    </row>
    <row r="7" spans="1:17" x14ac:dyDescent="0.2">
      <c r="A7" s="1"/>
      <c r="B7" s="1"/>
      <c r="C7" s="1" t="s">
        <v>2</v>
      </c>
      <c r="D7" s="1"/>
      <c r="E7" s="1"/>
      <c r="F7" s="84"/>
      <c r="G7" s="1"/>
    </row>
    <row r="8" spans="1:17" x14ac:dyDescent="0.2">
      <c r="A8" s="1"/>
      <c r="B8" s="1"/>
      <c r="C8" s="1"/>
      <c r="D8" s="1" t="s">
        <v>3</v>
      </c>
      <c r="E8" s="1"/>
      <c r="F8" s="85" t="s">
        <v>135</v>
      </c>
      <c r="G8" s="74" t="s">
        <v>136</v>
      </c>
      <c r="H8" s="19">
        <v>1500</v>
      </c>
      <c r="I8" s="14">
        <v>536.41</v>
      </c>
      <c r="J8" s="19">
        <v>750</v>
      </c>
      <c r="K8" s="14">
        <v>1475.07</v>
      </c>
      <c r="L8" s="19">
        <v>400</v>
      </c>
      <c r="M8" s="71">
        <v>432.75</v>
      </c>
      <c r="N8" s="14">
        <v>865.5</v>
      </c>
      <c r="O8" s="19">
        <v>800</v>
      </c>
      <c r="Q8" s="59"/>
    </row>
    <row r="9" spans="1:17" x14ac:dyDescent="0.2">
      <c r="A9" s="1"/>
      <c r="B9" s="1"/>
      <c r="C9" s="1"/>
      <c r="D9" s="1" t="s">
        <v>4</v>
      </c>
      <c r="E9" s="1"/>
      <c r="F9" s="85" t="s">
        <v>137</v>
      </c>
      <c r="G9" s="74" t="s">
        <v>138</v>
      </c>
      <c r="H9" s="19">
        <v>6000</v>
      </c>
      <c r="I9" s="14">
        <v>6398.96</v>
      </c>
      <c r="J9" s="19">
        <v>12000</v>
      </c>
      <c r="K9" s="14">
        <v>6705.64</v>
      </c>
      <c r="L9" s="19">
        <v>8000</v>
      </c>
      <c r="M9" s="71">
        <v>5270.82</v>
      </c>
      <c r="N9" s="14">
        <v>10541.64</v>
      </c>
      <c r="O9" s="19">
        <v>10000</v>
      </c>
      <c r="Q9" s="59"/>
    </row>
    <row r="10" spans="1:17" x14ac:dyDescent="0.2">
      <c r="A10" s="1"/>
      <c r="B10" s="1"/>
      <c r="C10" s="1"/>
      <c r="D10" s="1" t="s">
        <v>5</v>
      </c>
      <c r="E10" s="1"/>
      <c r="F10" s="85"/>
      <c r="G10" s="74"/>
      <c r="H10" s="19"/>
      <c r="I10" s="14"/>
      <c r="J10" s="19"/>
      <c r="K10" s="14"/>
      <c r="L10" s="19"/>
      <c r="M10" s="71"/>
      <c r="N10" s="14"/>
      <c r="O10" s="19"/>
      <c r="Q10" s="59"/>
    </row>
    <row r="11" spans="1:17" x14ac:dyDescent="0.2">
      <c r="A11" s="1"/>
      <c r="B11" s="1"/>
      <c r="C11" s="1"/>
      <c r="D11" s="1"/>
      <c r="E11" s="1" t="s">
        <v>95</v>
      </c>
      <c r="F11" s="85" t="s">
        <v>139</v>
      </c>
      <c r="G11" s="74" t="s">
        <v>140</v>
      </c>
      <c r="H11" s="19">
        <v>2300</v>
      </c>
      <c r="I11" s="14">
        <v>1054.3</v>
      </c>
      <c r="J11" s="19">
        <v>2300</v>
      </c>
      <c r="K11" s="14">
        <v>1712.7</v>
      </c>
      <c r="L11" s="19">
        <v>1300</v>
      </c>
      <c r="M11" s="71">
        <v>1186.3</v>
      </c>
      <c r="N11" s="14">
        <v>2372.6</v>
      </c>
      <c r="O11" s="19">
        <v>2300</v>
      </c>
      <c r="Q11" s="59"/>
    </row>
    <row r="12" spans="1:17" x14ac:dyDescent="0.2">
      <c r="A12" s="1"/>
      <c r="B12" s="1"/>
      <c r="C12" s="1"/>
      <c r="D12" s="1"/>
      <c r="E12" s="1" t="s">
        <v>6</v>
      </c>
      <c r="F12" s="85" t="s">
        <v>141</v>
      </c>
      <c r="G12" s="74" t="s">
        <v>142</v>
      </c>
      <c r="H12" s="19">
        <v>700</v>
      </c>
      <c r="I12" s="14">
        <v>453.5</v>
      </c>
      <c r="J12" s="19">
        <v>700</v>
      </c>
      <c r="K12" s="14">
        <v>349.5</v>
      </c>
      <c r="L12" s="19">
        <v>400</v>
      </c>
      <c r="M12" s="71">
        <v>314.5</v>
      </c>
      <c r="N12" s="14">
        <v>629</v>
      </c>
      <c r="O12" s="19">
        <v>600</v>
      </c>
      <c r="Q12" s="59"/>
    </row>
    <row r="13" spans="1:17" ht="12" thickBot="1" x14ac:dyDescent="0.25">
      <c r="A13" s="1"/>
      <c r="B13" s="1"/>
      <c r="C13" s="1"/>
      <c r="D13" s="1"/>
      <c r="E13" s="1" t="s">
        <v>7</v>
      </c>
      <c r="F13" s="85" t="s">
        <v>143</v>
      </c>
      <c r="G13" s="74" t="s">
        <v>144</v>
      </c>
      <c r="H13" s="11">
        <v>900</v>
      </c>
      <c r="I13" s="14">
        <v>350.56</v>
      </c>
      <c r="J13" s="11">
        <v>900</v>
      </c>
      <c r="K13" s="14">
        <v>385.2</v>
      </c>
      <c r="L13" s="11">
        <v>600</v>
      </c>
      <c r="M13" s="73">
        <v>216.86</v>
      </c>
      <c r="N13" s="14">
        <v>433.72</v>
      </c>
      <c r="O13" s="11">
        <v>400</v>
      </c>
      <c r="Q13" s="59"/>
    </row>
    <row r="14" spans="1:17" ht="12" thickBot="1" x14ac:dyDescent="0.25">
      <c r="A14" s="1"/>
      <c r="B14" s="1"/>
      <c r="C14" s="1"/>
      <c r="D14" s="1"/>
      <c r="E14" s="1" t="s">
        <v>106</v>
      </c>
      <c r="F14" s="86" t="s">
        <v>145</v>
      </c>
      <c r="G14" s="74" t="s">
        <v>146</v>
      </c>
      <c r="H14" s="11">
        <v>15</v>
      </c>
      <c r="I14" s="14">
        <v>0</v>
      </c>
      <c r="J14" s="11"/>
      <c r="K14" s="14">
        <v>0</v>
      </c>
      <c r="L14" s="11"/>
      <c r="M14" s="73"/>
      <c r="N14" s="14">
        <v>0</v>
      </c>
      <c r="O14" s="11"/>
      <c r="Q14" s="59"/>
    </row>
    <row r="15" spans="1:17" ht="12" thickBot="1" x14ac:dyDescent="0.25">
      <c r="A15" s="1"/>
      <c r="B15" s="1"/>
      <c r="C15" s="1"/>
      <c r="D15" s="1" t="s">
        <v>8</v>
      </c>
      <c r="E15" s="1"/>
      <c r="F15" s="87" t="s">
        <v>147</v>
      </c>
      <c r="G15" s="77" t="s">
        <v>148</v>
      </c>
      <c r="H15" s="10">
        <v>3915</v>
      </c>
      <c r="I15" s="15">
        <f t="shared" ref="I15:O15" si="1">SUM(I11:I14)</f>
        <v>1858.36</v>
      </c>
      <c r="J15" s="10">
        <f t="shared" si="1"/>
        <v>3900</v>
      </c>
      <c r="K15" s="15">
        <f t="shared" si="1"/>
        <v>2447.3999999999996</v>
      </c>
      <c r="L15" s="10">
        <f t="shared" si="1"/>
        <v>2300</v>
      </c>
      <c r="M15" s="98">
        <f t="shared" si="1"/>
        <v>1717.6599999999999</v>
      </c>
      <c r="N15" s="15">
        <f t="shared" si="1"/>
        <v>3435.3199999999997</v>
      </c>
      <c r="O15" s="10">
        <f t="shared" si="1"/>
        <v>3300</v>
      </c>
    </row>
    <row r="16" spans="1:17" x14ac:dyDescent="0.2">
      <c r="A16" s="1"/>
      <c r="B16" s="1"/>
      <c r="C16" s="1" t="s">
        <v>9</v>
      </c>
      <c r="D16" s="1"/>
      <c r="E16" s="1"/>
      <c r="F16" s="85" t="s">
        <v>149</v>
      </c>
      <c r="G16" s="74" t="s">
        <v>150</v>
      </c>
      <c r="H16" s="22">
        <v>11415</v>
      </c>
      <c r="I16" s="9">
        <f t="shared" ref="I16:O16" si="2">SUM(I8:I9)+I15</f>
        <v>8793.73</v>
      </c>
      <c r="J16" s="22">
        <f t="shared" si="2"/>
        <v>16650</v>
      </c>
      <c r="K16" s="9">
        <f t="shared" si="2"/>
        <v>10628.11</v>
      </c>
      <c r="L16" s="22">
        <f t="shared" si="2"/>
        <v>10700</v>
      </c>
      <c r="M16" s="99">
        <f t="shared" si="2"/>
        <v>7421.23</v>
      </c>
      <c r="N16" s="9">
        <f t="shared" si="2"/>
        <v>14842.46</v>
      </c>
      <c r="O16" s="22">
        <f t="shared" si="2"/>
        <v>14100</v>
      </c>
    </row>
    <row r="17" spans="1:17" ht="30" customHeight="1" x14ac:dyDescent="0.2">
      <c r="A17" s="1"/>
      <c r="B17" s="1"/>
      <c r="C17" s="1" t="s">
        <v>10</v>
      </c>
      <c r="D17" s="1"/>
      <c r="E17" s="1"/>
      <c r="F17" s="85" t="s">
        <v>151</v>
      </c>
      <c r="G17" s="74" t="s">
        <v>152</v>
      </c>
      <c r="H17" s="19">
        <v>2000</v>
      </c>
      <c r="I17" s="14">
        <v>1100.05</v>
      </c>
      <c r="J17" s="19">
        <v>500</v>
      </c>
      <c r="K17" s="14"/>
      <c r="L17" s="19">
        <v>2000</v>
      </c>
      <c r="M17" s="71">
        <v>1583</v>
      </c>
      <c r="N17" s="14">
        <v>1583</v>
      </c>
      <c r="O17" s="19">
        <v>1500</v>
      </c>
      <c r="Q17" s="59"/>
    </row>
    <row r="18" spans="1:17" ht="30" customHeight="1" x14ac:dyDescent="0.2">
      <c r="A18" s="1"/>
      <c r="B18" s="1"/>
      <c r="C18" s="1"/>
      <c r="D18" s="1"/>
      <c r="E18" s="1" t="s">
        <v>103</v>
      </c>
      <c r="F18" s="85" t="s">
        <v>153</v>
      </c>
      <c r="G18" s="74" t="s">
        <v>154</v>
      </c>
      <c r="H18" s="29">
        <v>350</v>
      </c>
      <c r="I18" s="24">
        <v>194</v>
      </c>
      <c r="J18" s="29">
        <v>350</v>
      </c>
      <c r="K18" s="24">
        <v>184</v>
      </c>
      <c r="L18" s="29">
        <v>100</v>
      </c>
      <c r="M18" s="100">
        <v>11.5</v>
      </c>
      <c r="N18" s="23">
        <v>24</v>
      </c>
      <c r="O18" s="29">
        <v>24</v>
      </c>
      <c r="Q18" s="59" t="s">
        <v>295</v>
      </c>
    </row>
    <row r="19" spans="1:17" x14ac:dyDescent="0.2">
      <c r="A19" s="1"/>
      <c r="B19" s="1"/>
      <c r="C19" s="1" t="s">
        <v>11</v>
      </c>
      <c r="D19" s="1"/>
      <c r="E19" s="1"/>
      <c r="F19" s="85" t="s">
        <v>139</v>
      </c>
      <c r="G19" s="74" t="s">
        <v>155</v>
      </c>
      <c r="H19" s="19">
        <v>2500</v>
      </c>
      <c r="I19" s="14">
        <v>0</v>
      </c>
      <c r="J19" s="19">
        <v>2500</v>
      </c>
      <c r="K19" s="14">
        <v>1500</v>
      </c>
      <c r="L19" s="19">
        <v>2500</v>
      </c>
      <c r="M19" s="71">
        <v>1800</v>
      </c>
      <c r="N19" s="14">
        <v>1800</v>
      </c>
      <c r="O19" s="19">
        <v>2000</v>
      </c>
      <c r="Q19" s="59"/>
    </row>
    <row r="20" spans="1:17" x14ac:dyDescent="0.2">
      <c r="A20" s="1"/>
      <c r="B20" s="1"/>
      <c r="C20" s="1" t="s">
        <v>12</v>
      </c>
      <c r="D20" s="1"/>
      <c r="E20" s="1"/>
      <c r="F20" s="85"/>
      <c r="G20" s="74"/>
      <c r="H20" s="19"/>
      <c r="I20" s="14"/>
      <c r="J20" s="19"/>
      <c r="K20" s="14"/>
      <c r="L20" s="19"/>
      <c r="M20" s="71"/>
      <c r="N20" s="14"/>
      <c r="O20" s="19"/>
      <c r="Q20" s="59"/>
    </row>
    <row r="21" spans="1:17" x14ac:dyDescent="0.2">
      <c r="A21" s="1"/>
      <c r="B21" s="1"/>
      <c r="C21" s="1"/>
      <c r="D21" s="1" t="s">
        <v>13</v>
      </c>
      <c r="E21" s="1"/>
      <c r="F21" s="85" t="s">
        <v>156</v>
      </c>
      <c r="G21" s="74" t="s">
        <v>157</v>
      </c>
      <c r="H21" s="31">
        <v>0</v>
      </c>
      <c r="I21" s="14">
        <v>0</v>
      </c>
      <c r="K21" s="14">
        <v>12072.55</v>
      </c>
      <c r="M21" s="97">
        <v>148.5</v>
      </c>
      <c r="N21" s="14">
        <v>148.5</v>
      </c>
      <c r="O21" s="31">
        <v>100</v>
      </c>
      <c r="Q21" s="59"/>
    </row>
    <row r="22" spans="1:17" ht="12" thickBot="1" x14ac:dyDescent="0.25">
      <c r="A22" s="1"/>
      <c r="B22" s="1"/>
      <c r="C22" s="1"/>
      <c r="D22" s="1" t="s">
        <v>14</v>
      </c>
      <c r="E22" s="1"/>
      <c r="F22" s="85" t="s">
        <v>141</v>
      </c>
      <c r="G22" s="74" t="s">
        <v>158</v>
      </c>
      <c r="H22" s="19">
        <v>700</v>
      </c>
      <c r="I22" s="16">
        <v>4742.41</v>
      </c>
      <c r="J22" s="19">
        <v>2500</v>
      </c>
      <c r="K22" s="14">
        <v>4398.05</v>
      </c>
      <c r="L22" s="19">
        <v>1000</v>
      </c>
      <c r="M22" s="71">
        <v>730.87</v>
      </c>
      <c r="N22" s="14">
        <v>1000</v>
      </c>
      <c r="O22" s="19">
        <v>800</v>
      </c>
      <c r="Q22" s="59"/>
    </row>
    <row r="23" spans="1:17" x14ac:dyDescent="0.2">
      <c r="A23" s="1"/>
      <c r="B23" s="1"/>
      <c r="C23" s="1"/>
      <c r="D23" s="1"/>
      <c r="E23" s="1" t="s">
        <v>129</v>
      </c>
      <c r="F23" s="85"/>
      <c r="G23" s="74"/>
      <c r="H23" s="19"/>
      <c r="I23" s="18"/>
      <c r="J23" s="19"/>
      <c r="K23" s="14"/>
      <c r="L23" s="19">
        <v>10000</v>
      </c>
      <c r="M23" s="71">
        <v>2251.81</v>
      </c>
      <c r="N23" s="14">
        <v>2251.81</v>
      </c>
      <c r="O23" s="19">
        <v>4500</v>
      </c>
      <c r="Q23" s="59"/>
    </row>
    <row r="24" spans="1:17" x14ac:dyDescent="0.2">
      <c r="A24" s="1"/>
      <c r="B24" s="1"/>
      <c r="C24" s="1" t="s">
        <v>15</v>
      </c>
      <c r="D24" s="1"/>
      <c r="E24" s="1"/>
      <c r="F24" s="85" t="s">
        <v>159</v>
      </c>
      <c r="G24" s="74" t="s">
        <v>160</v>
      </c>
      <c r="H24" s="22">
        <v>700</v>
      </c>
      <c r="I24" s="9">
        <f>SUM(I21:I22)</f>
        <v>4742.41</v>
      </c>
      <c r="J24" s="22">
        <v>2500</v>
      </c>
      <c r="K24" s="9"/>
      <c r="L24" s="22">
        <v>11000</v>
      </c>
      <c r="M24" s="99">
        <v>3131.18</v>
      </c>
      <c r="N24" s="9">
        <v>3400.31</v>
      </c>
      <c r="O24" s="22">
        <v>5300</v>
      </c>
      <c r="Q24" s="59"/>
    </row>
    <row r="25" spans="1:17" ht="30" customHeight="1" x14ac:dyDescent="0.2">
      <c r="A25" s="1"/>
      <c r="B25" s="1"/>
      <c r="C25" s="1" t="s">
        <v>16</v>
      </c>
      <c r="D25" s="1"/>
      <c r="E25" s="1"/>
      <c r="F25" s="85" t="s">
        <v>161</v>
      </c>
      <c r="G25" s="74" t="s">
        <v>161</v>
      </c>
      <c r="H25" s="19">
        <v>536195</v>
      </c>
      <c r="I25" s="14">
        <v>536195</v>
      </c>
      <c r="J25" s="19">
        <v>546915</v>
      </c>
      <c r="K25" s="14">
        <v>546915</v>
      </c>
      <c r="L25" s="19">
        <v>590214</v>
      </c>
      <c r="M25" s="71">
        <v>590214</v>
      </c>
      <c r="N25" s="14">
        <v>590214</v>
      </c>
      <c r="O25" s="19">
        <v>606000</v>
      </c>
      <c r="Q25" s="59"/>
    </row>
    <row r="26" spans="1:17" x14ac:dyDescent="0.2">
      <c r="A26" s="1"/>
      <c r="B26" s="1"/>
      <c r="C26" s="1" t="s">
        <v>17</v>
      </c>
      <c r="D26" s="1"/>
      <c r="E26" s="1"/>
      <c r="F26" s="85"/>
      <c r="G26" s="74"/>
      <c r="H26" s="19">
        <v>0</v>
      </c>
      <c r="I26" s="14"/>
      <c r="J26" s="19"/>
      <c r="K26" s="14">
        <v>6239</v>
      </c>
      <c r="L26" s="19">
        <v>1100</v>
      </c>
      <c r="M26" s="71">
        <v>567</v>
      </c>
      <c r="N26" s="14">
        <v>567</v>
      </c>
      <c r="O26" s="19">
        <v>550</v>
      </c>
      <c r="Q26" s="59"/>
    </row>
    <row r="27" spans="1:17" x14ac:dyDescent="0.2">
      <c r="A27" s="1"/>
      <c r="B27" s="1"/>
      <c r="C27" s="1" t="s">
        <v>18</v>
      </c>
      <c r="D27" s="1"/>
      <c r="E27" s="1"/>
      <c r="F27" s="85" t="s">
        <v>157</v>
      </c>
      <c r="G27" s="74"/>
      <c r="H27" s="19"/>
      <c r="I27" s="14"/>
      <c r="J27" s="19"/>
      <c r="K27" s="14"/>
      <c r="L27" s="19"/>
      <c r="M27" s="71"/>
      <c r="N27" s="14"/>
      <c r="O27" s="19"/>
      <c r="Q27" s="59"/>
    </row>
    <row r="28" spans="1:17" x14ac:dyDescent="0.2">
      <c r="A28" s="1"/>
      <c r="B28" s="1"/>
      <c r="C28" s="1"/>
      <c r="D28" s="1" t="s">
        <v>19</v>
      </c>
      <c r="E28" s="1"/>
      <c r="F28" s="85" t="s">
        <v>157</v>
      </c>
      <c r="G28" s="74" t="s">
        <v>157</v>
      </c>
      <c r="H28" s="19">
        <v>1000</v>
      </c>
      <c r="I28" s="14"/>
      <c r="J28" s="19">
        <v>7800</v>
      </c>
      <c r="K28" s="14"/>
      <c r="L28" s="19">
        <v>7800</v>
      </c>
      <c r="M28" s="71">
        <v>0</v>
      </c>
      <c r="N28" s="14">
        <v>7800</v>
      </c>
      <c r="O28" s="19">
        <v>0</v>
      </c>
      <c r="Q28" s="59" t="s">
        <v>114</v>
      </c>
    </row>
    <row r="29" spans="1:17" x14ac:dyDescent="0.2">
      <c r="A29" s="1"/>
      <c r="B29" s="1"/>
      <c r="C29" s="1"/>
      <c r="D29" s="1" t="s">
        <v>20</v>
      </c>
      <c r="E29" s="1"/>
      <c r="F29" s="85"/>
      <c r="G29" s="74" t="s">
        <v>157</v>
      </c>
      <c r="H29" s="19">
        <v>2000</v>
      </c>
      <c r="I29" s="14">
        <v>0</v>
      </c>
      <c r="J29" s="19">
        <v>2200</v>
      </c>
      <c r="K29" s="14"/>
      <c r="L29" s="19">
        <v>2200</v>
      </c>
      <c r="M29" s="71">
        <v>0</v>
      </c>
      <c r="N29" s="14">
        <v>2200</v>
      </c>
      <c r="O29" s="19">
        <v>2200</v>
      </c>
      <c r="Q29" s="59"/>
    </row>
    <row r="30" spans="1:17" x14ac:dyDescent="0.2">
      <c r="A30" s="1"/>
      <c r="B30" s="1"/>
      <c r="C30" s="1"/>
      <c r="D30" s="1" t="s">
        <v>21</v>
      </c>
      <c r="E30" s="1"/>
      <c r="F30" s="85" t="s">
        <v>162</v>
      </c>
      <c r="G30" s="74" t="s">
        <v>163</v>
      </c>
      <c r="H30" s="19"/>
      <c r="I30" s="18">
        <v>0</v>
      </c>
      <c r="J30" s="19"/>
      <c r="K30" s="18"/>
      <c r="L30" s="19"/>
      <c r="M30" s="71"/>
      <c r="N30" s="18"/>
      <c r="O30" s="19"/>
      <c r="Q30" s="59"/>
    </row>
    <row r="31" spans="1:17" x14ac:dyDescent="0.2">
      <c r="A31" s="1"/>
      <c r="B31" s="1"/>
      <c r="C31" s="1"/>
      <c r="D31" s="1"/>
      <c r="E31" s="1" t="s">
        <v>105</v>
      </c>
      <c r="F31" s="85" t="s">
        <v>164</v>
      </c>
      <c r="G31" s="74" t="s">
        <v>157</v>
      </c>
      <c r="H31" s="19">
        <v>22000</v>
      </c>
      <c r="I31" s="18">
        <v>13673</v>
      </c>
      <c r="J31" s="19">
        <v>22000</v>
      </c>
      <c r="K31" s="18">
        <v>14535</v>
      </c>
      <c r="L31" s="19">
        <v>28000</v>
      </c>
      <c r="M31" s="71">
        <v>15786.75</v>
      </c>
      <c r="N31" s="18">
        <v>31573.5</v>
      </c>
      <c r="O31" s="19">
        <v>30000</v>
      </c>
      <c r="Q31" s="59"/>
    </row>
    <row r="32" spans="1:17" s="13" customFormat="1" x14ac:dyDescent="0.2">
      <c r="A32" s="12"/>
      <c r="B32" s="12"/>
      <c r="C32" s="12"/>
      <c r="D32" s="12"/>
      <c r="E32" s="12" t="s">
        <v>112</v>
      </c>
      <c r="F32" s="88" t="s">
        <v>165</v>
      </c>
      <c r="G32" s="78" t="s">
        <v>163</v>
      </c>
      <c r="H32" s="21">
        <v>46250</v>
      </c>
      <c r="I32" s="21">
        <v>30276.7</v>
      </c>
      <c r="J32" s="21">
        <v>10762.23</v>
      </c>
      <c r="K32" s="21">
        <v>1532.05</v>
      </c>
      <c r="L32" s="21">
        <v>0</v>
      </c>
      <c r="M32" s="101">
        <v>0</v>
      </c>
      <c r="N32" s="21"/>
      <c r="O32" s="21">
        <v>13290</v>
      </c>
      <c r="Q32" s="58"/>
    </row>
    <row r="33" spans="1:17" x14ac:dyDescent="0.2">
      <c r="A33" s="1"/>
      <c r="B33" s="1"/>
      <c r="C33" s="1" t="s">
        <v>22</v>
      </c>
      <c r="D33" s="1"/>
      <c r="E33" s="1"/>
      <c r="F33" s="85" t="s">
        <v>166</v>
      </c>
      <c r="G33" s="74" t="s">
        <v>167</v>
      </c>
      <c r="H33" s="22">
        <v>71250</v>
      </c>
      <c r="I33" s="22">
        <f t="shared" ref="I33:O33" si="3">SUM(I28:I32)</f>
        <v>43949.7</v>
      </c>
      <c r="J33" s="22">
        <f t="shared" si="3"/>
        <v>42762.229999999996</v>
      </c>
      <c r="K33" s="22">
        <f t="shared" si="3"/>
        <v>16067.05</v>
      </c>
      <c r="L33" s="22">
        <f t="shared" si="3"/>
        <v>38000</v>
      </c>
      <c r="M33" s="99">
        <f t="shared" si="3"/>
        <v>15786.75</v>
      </c>
      <c r="N33" s="22">
        <f t="shared" si="3"/>
        <v>41573.5</v>
      </c>
      <c r="O33" s="22">
        <f t="shared" si="3"/>
        <v>45490</v>
      </c>
      <c r="Q33" s="59"/>
    </row>
    <row r="34" spans="1:17" s="13" customFormat="1" x14ac:dyDescent="0.2">
      <c r="A34" s="12"/>
      <c r="B34" s="12"/>
      <c r="C34" s="12" t="s">
        <v>121</v>
      </c>
      <c r="D34" s="12"/>
      <c r="E34" s="12"/>
      <c r="F34" s="85"/>
      <c r="G34" s="75"/>
      <c r="H34" s="65">
        <v>8874</v>
      </c>
      <c r="I34" s="65"/>
      <c r="J34" s="65">
        <v>0</v>
      </c>
      <c r="K34" s="65"/>
      <c r="L34" s="65">
        <v>0</v>
      </c>
      <c r="M34" s="99">
        <v>0</v>
      </c>
      <c r="N34" s="65"/>
      <c r="O34" s="65">
        <v>0</v>
      </c>
      <c r="Q34" s="58"/>
    </row>
    <row r="35" spans="1:17" ht="13.5" customHeight="1" x14ac:dyDescent="0.2">
      <c r="A35" s="1"/>
      <c r="B35" s="1"/>
      <c r="C35" s="1" t="s">
        <v>115</v>
      </c>
      <c r="D35" s="1"/>
      <c r="E35" s="1" t="s">
        <v>116</v>
      </c>
      <c r="H35" s="19"/>
      <c r="I35" s="14"/>
      <c r="J35" s="19"/>
      <c r="K35" s="14">
        <v>0</v>
      </c>
      <c r="L35" s="19"/>
      <c r="M35" s="71"/>
      <c r="N35" s="14">
        <v>0</v>
      </c>
      <c r="O35" s="19"/>
      <c r="Q35" s="59"/>
    </row>
    <row r="36" spans="1:17" ht="12" thickBot="1" x14ac:dyDescent="0.25">
      <c r="A36" s="1"/>
      <c r="B36" s="1"/>
      <c r="C36" s="1" t="s">
        <v>23</v>
      </c>
      <c r="D36" s="1"/>
      <c r="E36" s="1"/>
      <c r="F36" s="90" t="s">
        <v>168</v>
      </c>
      <c r="G36" s="79" t="s">
        <v>169</v>
      </c>
      <c r="H36" s="11">
        <v>500</v>
      </c>
      <c r="I36" s="16">
        <v>4538</v>
      </c>
      <c r="J36" s="11">
        <v>500</v>
      </c>
      <c r="K36" s="16">
        <v>475</v>
      </c>
      <c r="L36" s="11">
        <v>500</v>
      </c>
      <c r="M36" s="73">
        <v>0</v>
      </c>
      <c r="N36" s="16"/>
      <c r="O36" s="11">
        <v>400</v>
      </c>
      <c r="Q36" s="59"/>
    </row>
    <row r="37" spans="1:17" ht="30" customHeight="1" x14ac:dyDescent="0.2">
      <c r="A37" s="1"/>
      <c r="B37" s="1" t="s">
        <v>84</v>
      </c>
      <c r="C37" s="1"/>
      <c r="D37" s="1"/>
      <c r="E37" s="1"/>
      <c r="F37" s="85" t="s">
        <v>170</v>
      </c>
      <c r="G37" s="74" t="s">
        <v>171</v>
      </c>
      <c r="H37" s="22">
        <v>633784</v>
      </c>
      <c r="I37" s="9">
        <f t="shared" ref="I37:O37" si="4">SUM(I16:I19)+SUM(I24:I26)+SUM(I33:I36)</f>
        <v>599512.89</v>
      </c>
      <c r="J37" s="22">
        <f t="shared" si="4"/>
        <v>612677.23</v>
      </c>
      <c r="K37" s="9">
        <f t="shared" si="4"/>
        <v>582008.16</v>
      </c>
      <c r="L37" s="22">
        <f t="shared" si="4"/>
        <v>656114</v>
      </c>
      <c r="M37" s="99">
        <f t="shared" si="4"/>
        <v>620514.66</v>
      </c>
      <c r="N37" s="9">
        <f t="shared" si="4"/>
        <v>654004.27</v>
      </c>
      <c r="O37" s="22">
        <f t="shared" si="4"/>
        <v>675364</v>
      </c>
      <c r="Q37" s="59"/>
    </row>
    <row r="38" spans="1:17" ht="39" customHeight="1" x14ac:dyDescent="0.2">
      <c r="A38" s="1" t="s">
        <v>73</v>
      </c>
      <c r="B38" s="1"/>
      <c r="C38" s="1"/>
      <c r="D38" s="1"/>
      <c r="E38" s="1"/>
      <c r="F38" s="85"/>
      <c r="G38" s="74"/>
      <c r="H38" s="19"/>
      <c r="I38" s="14"/>
      <c r="J38" s="19"/>
      <c r="K38" s="14"/>
      <c r="L38" s="19"/>
      <c r="M38" s="71"/>
      <c r="N38" s="14"/>
      <c r="O38" s="19"/>
      <c r="Q38" s="59"/>
    </row>
    <row r="39" spans="1:17" x14ac:dyDescent="0.2">
      <c r="A39" s="1"/>
      <c r="B39" s="1" t="s">
        <v>74</v>
      </c>
      <c r="C39" s="1"/>
      <c r="D39" s="1"/>
      <c r="E39" s="1"/>
      <c r="F39" s="85"/>
      <c r="G39" s="74"/>
      <c r="H39" s="19"/>
      <c r="I39" s="14"/>
      <c r="J39" s="19"/>
      <c r="K39" s="14"/>
      <c r="L39" s="19"/>
      <c r="M39" s="71"/>
      <c r="N39" s="14"/>
      <c r="O39" s="19"/>
      <c r="Q39" s="59"/>
    </row>
    <row r="40" spans="1:17" x14ac:dyDescent="0.2">
      <c r="A40" s="1"/>
      <c r="B40" s="1"/>
      <c r="C40" s="1" t="s">
        <v>75</v>
      </c>
      <c r="D40" s="1"/>
      <c r="E40" s="1"/>
      <c r="F40" s="85"/>
      <c r="G40" s="74"/>
      <c r="H40" s="19"/>
      <c r="I40" s="14"/>
      <c r="J40" s="19"/>
      <c r="K40" s="14"/>
      <c r="L40" s="19"/>
      <c r="M40" s="71"/>
      <c r="N40" s="14"/>
      <c r="O40" s="19"/>
      <c r="Q40" s="59"/>
    </row>
    <row r="41" spans="1:17" x14ac:dyDescent="0.2">
      <c r="A41" s="1"/>
      <c r="B41" s="1"/>
      <c r="C41" s="1"/>
      <c r="D41" s="1" t="s">
        <v>76</v>
      </c>
      <c r="E41" s="1"/>
      <c r="F41" s="85" t="s">
        <v>172</v>
      </c>
      <c r="G41" s="74" t="s">
        <v>173</v>
      </c>
      <c r="H41" s="19"/>
      <c r="I41" s="14"/>
      <c r="J41" s="19"/>
      <c r="K41" s="14"/>
      <c r="L41" s="19"/>
      <c r="M41" s="71"/>
      <c r="N41" s="14"/>
      <c r="O41" s="19"/>
      <c r="Q41" s="59"/>
    </row>
    <row r="42" spans="1:17" x14ac:dyDescent="0.2">
      <c r="A42" s="1"/>
      <c r="B42" s="1"/>
      <c r="C42" s="1"/>
      <c r="D42" s="1" t="s">
        <v>77</v>
      </c>
      <c r="E42" s="1"/>
      <c r="F42" s="85" t="s">
        <v>174</v>
      </c>
      <c r="G42" s="74" t="s">
        <v>175</v>
      </c>
      <c r="H42" s="19">
        <v>3</v>
      </c>
      <c r="I42" s="14">
        <v>1.3</v>
      </c>
      <c r="J42" s="19">
        <v>1.5</v>
      </c>
      <c r="K42" s="14"/>
      <c r="L42" s="19">
        <v>0.7</v>
      </c>
      <c r="M42" s="71">
        <v>0.35</v>
      </c>
      <c r="N42" s="14">
        <v>0.7</v>
      </c>
      <c r="O42" s="19">
        <v>0.5</v>
      </c>
      <c r="Q42" s="59"/>
    </row>
    <row r="43" spans="1:17" x14ac:dyDescent="0.2">
      <c r="A43" s="1"/>
      <c r="B43" s="1"/>
      <c r="C43" s="1"/>
      <c r="D43" s="1" t="s">
        <v>78</v>
      </c>
      <c r="E43" s="1"/>
      <c r="F43" s="85" t="s">
        <v>157</v>
      </c>
      <c r="G43" s="74" t="s">
        <v>176</v>
      </c>
      <c r="H43" s="19">
        <v>5</v>
      </c>
      <c r="I43" s="14">
        <v>2.04</v>
      </c>
      <c r="J43" s="19">
        <v>2.5</v>
      </c>
      <c r="K43" s="14">
        <v>1.44</v>
      </c>
      <c r="L43" s="19">
        <v>1.4</v>
      </c>
      <c r="M43" s="71">
        <v>0.72</v>
      </c>
      <c r="N43" s="14">
        <v>1.42</v>
      </c>
      <c r="O43" s="19">
        <v>1</v>
      </c>
      <c r="Q43" s="59"/>
    </row>
    <row r="44" spans="1:17" x14ac:dyDescent="0.2">
      <c r="A44" s="1"/>
      <c r="B44" s="1"/>
      <c r="C44" s="1"/>
      <c r="D44" s="1" t="s">
        <v>79</v>
      </c>
      <c r="E44" s="1"/>
      <c r="F44" s="85" t="s">
        <v>177</v>
      </c>
      <c r="G44" s="74" t="s">
        <v>178</v>
      </c>
      <c r="H44" s="19">
        <v>11</v>
      </c>
      <c r="I44" s="14">
        <v>15.31</v>
      </c>
      <c r="J44" s="19">
        <v>2.5</v>
      </c>
      <c r="K44" s="14">
        <v>1.41</v>
      </c>
      <c r="L44" s="19">
        <v>1.6</v>
      </c>
      <c r="M44" s="71">
        <v>0.55000000000000004</v>
      </c>
      <c r="N44" s="14">
        <v>1.1000000000000001</v>
      </c>
      <c r="O44" s="19">
        <v>1</v>
      </c>
      <c r="Q44" s="59"/>
    </row>
    <row r="45" spans="1:17" x14ac:dyDescent="0.2">
      <c r="A45" s="1"/>
      <c r="B45" s="1"/>
      <c r="C45" s="1"/>
      <c r="D45" s="1" t="s">
        <v>80</v>
      </c>
      <c r="E45" s="1"/>
      <c r="F45" s="85" t="s">
        <v>179</v>
      </c>
      <c r="G45" s="74" t="s">
        <v>180</v>
      </c>
      <c r="H45" s="19">
        <v>150</v>
      </c>
      <c r="I45" s="14">
        <v>100.51</v>
      </c>
      <c r="J45" s="19">
        <v>110</v>
      </c>
      <c r="K45" s="14">
        <v>19.920000000000002</v>
      </c>
      <c r="L45" s="19">
        <v>30</v>
      </c>
      <c r="M45" s="71">
        <v>5.82</v>
      </c>
      <c r="N45" s="14">
        <v>11.64</v>
      </c>
      <c r="O45" s="19">
        <v>10</v>
      </c>
      <c r="Q45" s="59"/>
    </row>
    <row r="46" spans="1:17" ht="12" thickBot="1" x14ac:dyDescent="0.25">
      <c r="A46" s="1"/>
      <c r="B46" s="1"/>
      <c r="C46" s="1"/>
      <c r="D46" s="1" t="s">
        <v>81</v>
      </c>
      <c r="E46" s="1"/>
      <c r="F46" s="85" t="s">
        <v>181</v>
      </c>
      <c r="G46" s="74" t="s">
        <v>182</v>
      </c>
      <c r="H46" s="19">
        <v>15</v>
      </c>
      <c r="I46" s="14">
        <v>12.05</v>
      </c>
      <c r="J46" s="19">
        <v>10</v>
      </c>
      <c r="K46" s="14">
        <v>4.7699999999999996</v>
      </c>
      <c r="L46" s="19">
        <v>7</v>
      </c>
      <c r="M46" s="71">
        <v>1.19</v>
      </c>
      <c r="N46" s="14">
        <v>2.38</v>
      </c>
      <c r="O46" s="19">
        <v>2</v>
      </c>
      <c r="Q46" s="59"/>
    </row>
    <row r="47" spans="1:17" ht="12" thickBot="1" x14ac:dyDescent="0.25">
      <c r="A47" s="1"/>
      <c r="B47" s="1"/>
      <c r="C47" s="1" t="s">
        <v>82</v>
      </c>
      <c r="D47" s="1"/>
      <c r="E47" s="1"/>
      <c r="F47" s="87" t="s">
        <v>181</v>
      </c>
      <c r="G47" s="77" t="s">
        <v>182</v>
      </c>
      <c r="H47" s="10">
        <v>184</v>
      </c>
      <c r="I47" s="17">
        <f>SUM(I41:I46)</f>
        <v>131.21</v>
      </c>
      <c r="J47" s="10">
        <f>SUM(J41:J46)</f>
        <v>126.5</v>
      </c>
      <c r="K47" s="17">
        <f>SUM(K41:K46)</f>
        <v>27.540000000000003</v>
      </c>
      <c r="L47" s="10">
        <f>SUM(L41:L46)</f>
        <v>40.700000000000003</v>
      </c>
      <c r="M47" s="98">
        <f>SUM(M41:M46)</f>
        <v>8.6300000000000008</v>
      </c>
      <c r="N47" s="17">
        <f>SUM(N42:N46)</f>
        <v>17.240000000000002</v>
      </c>
      <c r="O47" s="10">
        <f>SUM(O41:O46)</f>
        <v>14.5</v>
      </c>
      <c r="Q47" s="59"/>
    </row>
    <row r="48" spans="1:17" ht="30" customHeight="1" x14ac:dyDescent="0.2">
      <c r="A48" s="1"/>
      <c r="B48" s="1" t="s">
        <v>83</v>
      </c>
      <c r="C48" s="1"/>
      <c r="D48" s="1"/>
      <c r="E48" s="1"/>
      <c r="H48" s="22">
        <v>184</v>
      </c>
      <c r="I48" s="17">
        <f>ROUND(I39+I47,5)</f>
        <v>131.21</v>
      </c>
      <c r="J48" s="22">
        <f>J47</f>
        <v>126.5</v>
      </c>
      <c r="K48" s="17">
        <f>ROUND(K39+K47,5)</f>
        <v>27.54</v>
      </c>
      <c r="L48" s="22">
        <f>L47</f>
        <v>40.700000000000003</v>
      </c>
      <c r="M48" s="99">
        <f>M47</f>
        <v>8.6300000000000008</v>
      </c>
      <c r="N48" s="17">
        <f>ROUND(N39+N47,5)</f>
        <v>17.239999999999998</v>
      </c>
      <c r="O48" s="22">
        <f>O47</f>
        <v>14.5</v>
      </c>
      <c r="Q48" s="59"/>
    </row>
    <row r="49" spans="1:17" x14ac:dyDescent="0.2">
      <c r="A49" s="4"/>
      <c r="B49" s="4" t="s">
        <v>24</v>
      </c>
      <c r="C49" s="4"/>
      <c r="D49" s="4"/>
      <c r="E49" s="4"/>
      <c r="F49" s="85" t="s">
        <v>132</v>
      </c>
      <c r="G49" s="74" t="s">
        <v>133</v>
      </c>
      <c r="H49" s="39">
        <v>633968</v>
      </c>
      <c r="I49" s="9">
        <f>SUM(I37+I48)</f>
        <v>599644.1</v>
      </c>
      <c r="J49" s="39">
        <f>SUM(J37+J48)</f>
        <v>612803.73</v>
      </c>
      <c r="K49" s="9">
        <f>SUM(K37+K48)</f>
        <v>582035.70000000007</v>
      </c>
      <c r="L49" s="39">
        <f>SUM(L37+L48)</f>
        <v>656154.69999999995</v>
      </c>
      <c r="M49" s="102">
        <f>SUM(M37+M48)</f>
        <v>620523.29</v>
      </c>
      <c r="N49" s="9">
        <f>SUM(N37:N40)</f>
        <v>654004.27</v>
      </c>
      <c r="O49" s="39">
        <f>SUM(O37+O48)</f>
        <v>675378.5</v>
      </c>
      <c r="Q49" s="59"/>
    </row>
    <row r="50" spans="1:17" x14ac:dyDescent="0.2">
      <c r="A50" s="5"/>
      <c r="B50" s="5" t="s">
        <v>72</v>
      </c>
      <c r="C50" s="5"/>
      <c r="D50" s="5"/>
      <c r="E50" s="5"/>
      <c r="F50" s="85" t="s">
        <v>132</v>
      </c>
      <c r="G50" s="76" t="s">
        <v>134</v>
      </c>
      <c r="H50" s="38">
        <v>633967.99956499995</v>
      </c>
      <c r="I50" s="9">
        <f t="shared" ref="I50:O50" si="5">I130</f>
        <v>599644.10000000009</v>
      </c>
      <c r="J50" s="38">
        <f t="shared" si="5"/>
        <v>612803.73</v>
      </c>
      <c r="K50" s="9">
        <f t="shared" si="5"/>
        <v>582035.69999999995</v>
      </c>
      <c r="L50" s="38">
        <f t="shared" si="5"/>
        <v>656154.69999999995</v>
      </c>
      <c r="M50" s="102">
        <f t="shared" si="5"/>
        <v>323257.68</v>
      </c>
      <c r="N50" s="9">
        <f t="shared" si="5"/>
        <v>648949.22</v>
      </c>
      <c r="O50" s="38">
        <f t="shared" si="5"/>
        <v>675378.49958499998</v>
      </c>
      <c r="P50" s="8">
        <f>O49-O50</f>
        <v>4.1500001680105925E-4</v>
      </c>
      <c r="Q50" s="60" t="s">
        <v>85</v>
      </c>
    </row>
    <row r="51" spans="1:17" ht="30" customHeight="1" x14ac:dyDescent="0.2">
      <c r="A51" s="1"/>
      <c r="B51" s="1" t="s">
        <v>25</v>
      </c>
      <c r="C51" s="1"/>
      <c r="D51" s="1"/>
      <c r="E51" s="1"/>
      <c r="H51" s="19"/>
      <c r="I51" s="14"/>
      <c r="J51" s="19"/>
      <c r="K51" s="14"/>
      <c r="L51" s="19"/>
      <c r="M51" s="71"/>
      <c r="N51" s="14"/>
      <c r="O51" s="19"/>
      <c r="Q51" s="59"/>
    </row>
    <row r="52" spans="1:17" s="13" customFormat="1" x14ac:dyDescent="0.2">
      <c r="A52" s="12"/>
      <c r="B52" s="12"/>
      <c r="C52" s="12" t="s">
        <v>26</v>
      </c>
      <c r="D52" s="12"/>
      <c r="E52" s="12"/>
      <c r="F52" s="85" t="s">
        <v>183</v>
      </c>
      <c r="G52" s="74" t="s">
        <v>184</v>
      </c>
      <c r="H52" s="19">
        <v>200</v>
      </c>
      <c r="I52" s="14">
        <v>368.53</v>
      </c>
      <c r="J52" s="19">
        <v>300</v>
      </c>
      <c r="K52" s="14">
        <v>460.26</v>
      </c>
      <c r="L52" s="19">
        <v>150</v>
      </c>
      <c r="M52" s="71">
        <v>203.26</v>
      </c>
      <c r="N52" s="14">
        <v>406.52</v>
      </c>
      <c r="O52" s="19">
        <v>450</v>
      </c>
      <c r="Q52" s="58"/>
    </row>
    <row r="53" spans="1:17" s="13" customFormat="1" x14ac:dyDescent="0.2">
      <c r="A53" s="12"/>
      <c r="B53" s="12"/>
      <c r="C53" s="12" t="s">
        <v>27</v>
      </c>
      <c r="D53" s="12"/>
      <c r="E53" s="12"/>
      <c r="F53" s="85" t="s">
        <v>185</v>
      </c>
      <c r="G53" s="75" t="s">
        <v>186</v>
      </c>
      <c r="H53" s="19">
        <v>5000</v>
      </c>
      <c r="I53" s="14">
        <v>5769.45</v>
      </c>
      <c r="J53" s="19">
        <v>5000</v>
      </c>
      <c r="K53" s="14">
        <v>5444.24</v>
      </c>
      <c r="L53" s="19">
        <v>5000</v>
      </c>
      <c r="M53" s="71">
        <v>0</v>
      </c>
      <c r="N53" s="14">
        <v>7500</v>
      </c>
      <c r="O53" s="19">
        <v>8000</v>
      </c>
      <c r="Q53" s="58"/>
    </row>
    <row r="54" spans="1:17" s="13" customFormat="1" x14ac:dyDescent="0.2">
      <c r="A54" s="12"/>
      <c r="B54" s="12"/>
      <c r="C54" s="12" t="s">
        <v>100</v>
      </c>
      <c r="D54" s="12"/>
      <c r="E54" s="12"/>
      <c r="F54" s="85" t="s">
        <v>187</v>
      </c>
      <c r="G54" s="75" t="s">
        <v>188</v>
      </c>
      <c r="H54" s="19">
        <v>1900</v>
      </c>
      <c r="I54" s="14">
        <v>1375</v>
      </c>
      <c r="J54" s="19">
        <v>1900</v>
      </c>
      <c r="K54" s="14">
        <v>1450</v>
      </c>
      <c r="L54" s="19">
        <v>1500</v>
      </c>
      <c r="M54" s="71">
        <v>712.5</v>
      </c>
      <c r="N54" s="14">
        <v>1425</v>
      </c>
      <c r="O54" s="19">
        <v>1500</v>
      </c>
      <c r="Q54" s="58"/>
    </row>
    <row r="55" spans="1:17" s="13" customFormat="1" x14ac:dyDescent="0.2">
      <c r="A55" s="12"/>
      <c r="B55" s="12"/>
      <c r="C55" s="12" t="s">
        <v>28</v>
      </c>
      <c r="D55" s="12"/>
      <c r="E55" s="12"/>
      <c r="F55" s="85" t="s">
        <v>189</v>
      </c>
      <c r="G55" s="75" t="s">
        <v>190</v>
      </c>
      <c r="H55" s="19">
        <v>30233</v>
      </c>
      <c r="I55" s="14">
        <v>30224</v>
      </c>
      <c r="J55" s="19">
        <v>30677</v>
      </c>
      <c r="K55" s="14">
        <v>30676</v>
      </c>
      <c r="L55" s="19">
        <v>29407.52</v>
      </c>
      <c r="M55" s="71">
        <v>14703</v>
      </c>
      <c r="N55" s="14">
        <v>30676</v>
      </c>
      <c r="O55" s="19">
        <v>29423</v>
      </c>
      <c r="Q55" s="58"/>
    </row>
    <row r="56" spans="1:17" s="13" customFormat="1" x14ac:dyDescent="0.2">
      <c r="A56" s="12"/>
      <c r="B56" s="12"/>
      <c r="C56" s="12" t="s">
        <v>29</v>
      </c>
      <c r="D56" s="12"/>
      <c r="E56" s="12"/>
      <c r="F56" s="85" t="s">
        <v>191</v>
      </c>
      <c r="G56" s="75" t="s">
        <v>192</v>
      </c>
      <c r="H56" s="19">
        <v>2000</v>
      </c>
      <c r="I56" s="14">
        <v>8.8000000000000007</v>
      </c>
      <c r="J56" s="19">
        <v>0</v>
      </c>
      <c r="K56" s="14"/>
      <c r="L56" s="19">
        <v>0</v>
      </c>
      <c r="M56" s="71">
        <v>0</v>
      </c>
      <c r="N56" s="14"/>
      <c r="O56" s="19">
        <v>0</v>
      </c>
      <c r="P56" s="32"/>
      <c r="Q56" s="58"/>
    </row>
    <row r="57" spans="1:17" s="13" customFormat="1" x14ac:dyDescent="0.2">
      <c r="A57" s="12"/>
      <c r="B57" s="12"/>
      <c r="C57" s="12" t="s">
        <v>107</v>
      </c>
      <c r="D57" s="12"/>
      <c r="E57" s="12"/>
      <c r="F57" s="91"/>
      <c r="H57" s="31"/>
      <c r="I57" s="14"/>
      <c r="J57" s="31"/>
      <c r="K57" s="14"/>
      <c r="L57" s="31"/>
      <c r="M57" s="97"/>
      <c r="N57" s="14"/>
      <c r="O57" s="31"/>
      <c r="Q57" s="58"/>
    </row>
    <row r="58" spans="1:17" s="13" customFormat="1" ht="22.5" x14ac:dyDescent="0.2">
      <c r="A58" s="12"/>
      <c r="B58" s="12"/>
      <c r="C58" s="12"/>
      <c r="D58" s="12" t="s">
        <v>30</v>
      </c>
      <c r="E58" s="12"/>
      <c r="F58" s="85" t="s">
        <v>193</v>
      </c>
      <c r="G58" s="75" t="s">
        <v>194</v>
      </c>
      <c r="H58" s="43">
        <v>7845.3540000000012</v>
      </c>
      <c r="I58" s="14">
        <v>10854.35</v>
      </c>
      <c r="J58" s="43">
        <v>7441.89</v>
      </c>
      <c r="K58" s="14">
        <v>7446.39</v>
      </c>
      <c r="L58" s="43">
        <v>9881.41</v>
      </c>
      <c r="M58" s="103">
        <v>4249.9399999999996</v>
      </c>
      <c r="N58" s="14">
        <v>8499.8799999999992</v>
      </c>
      <c r="O58" s="43">
        <f>P58*R75+1275</f>
        <v>10844.24639</v>
      </c>
      <c r="P58" s="33">
        <v>0.11</v>
      </c>
      <c r="Q58" s="58" t="s">
        <v>117</v>
      </c>
    </row>
    <row r="59" spans="1:17" s="13" customFormat="1" x14ac:dyDescent="0.2">
      <c r="A59" s="12"/>
      <c r="B59" s="12"/>
      <c r="C59" s="12"/>
      <c r="D59" s="12"/>
      <c r="E59" s="12" t="s">
        <v>296</v>
      </c>
      <c r="F59" s="85"/>
      <c r="G59" s="75"/>
      <c r="H59" s="43"/>
      <c r="I59" s="14"/>
      <c r="J59" s="43"/>
      <c r="K59" s="14"/>
      <c r="L59" s="43"/>
      <c r="M59" s="103"/>
      <c r="N59" s="14"/>
      <c r="O59" s="43">
        <v>6000</v>
      </c>
      <c r="P59" s="33"/>
      <c r="Q59" s="58"/>
    </row>
    <row r="60" spans="1:17" s="13" customFormat="1" x14ac:dyDescent="0.2">
      <c r="A60" s="12"/>
      <c r="B60" s="12"/>
      <c r="C60" s="12"/>
      <c r="D60" s="12" t="s">
        <v>31</v>
      </c>
      <c r="E60" s="12"/>
      <c r="F60" s="85" t="s">
        <v>195</v>
      </c>
      <c r="G60" s="75" t="s">
        <v>196</v>
      </c>
      <c r="H60" s="19">
        <v>3525</v>
      </c>
      <c r="I60" s="14">
        <v>4075.94</v>
      </c>
      <c r="J60" s="19">
        <v>3661.64</v>
      </c>
      <c r="K60" s="14">
        <v>4446.8100000000004</v>
      </c>
      <c r="L60" s="19">
        <v>8000</v>
      </c>
      <c r="M60" s="71">
        <v>2504.67</v>
      </c>
      <c r="N60" s="14">
        <v>5009.34</v>
      </c>
      <c r="O60" s="19">
        <v>8200</v>
      </c>
      <c r="Q60" s="58"/>
    </row>
    <row r="61" spans="1:17" s="13" customFormat="1" x14ac:dyDescent="0.2">
      <c r="A61" s="12"/>
      <c r="B61" s="12"/>
      <c r="C61" s="12"/>
      <c r="D61" s="12"/>
      <c r="E61" s="12" t="s">
        <v>111</v>
      </c>
      <c r="F61" s="85" t="s">
        <v>197</v>
      </c>
      <c r="G61" s="75"/>
      <c r="H61" s="19">
        <v>500</v>
      </c>
      <c r="I61" s="14"/>
      <c r="J61" s="19">
        <v>500</v>
      </c>
      <c r="K61" s="14"/>
      <c r="L61" s="19">
        <v>500</v>
      </c>
      <c r="M61" s="71">
        <v>0</v>
      </c>
      <c r="N61" s="14"/>
      <c r="O61" s="19">
        <v>800</v>
      </c>
      <c r="Q61" s="58"/>
    </row>
    <row r="62" spans="1:17" s="13" customFormat="1" x14ac:dyDescent="0.2">
      <c r="A62" s="12"/>
      <c r="B62" s="12"/>
      <c r="C62" s="12"/>
      <c r="D62" s="12" t="s">
        <v>32</v>
      </c>
      <c r="E62" s="12"/>
      <c r="F62" s="85" t="s">
        <v>198</v>
      </c>
      <c r="G62" s="75" t="s">
        <v>199</v>
      </c>
      <c r="H62" s="19">
        <v>9500</v>
      </c>
      <c r="I62" s="14">
        <v>9068.19</v>
      </c>
      <c r="J62" s="19">
        <v>9500</v>
      </c>
      <c r="K62" s="14">
        <v>10199.219999999999</v>
      </c>
      <c r="L62" s="19">
        <v>11225</v>
      </c>
      <c r="M62" s="71">
        <v>6510.69</v>
      </c>
      <c r="N62" s="14">
        <v>13021.38</v>
      </c>
      <c r="O62" s="19">
        <v>14000</v>
      </c>
      <c r="Q62" s="58"/>
    </row>
    <row r="63" spans="1:17" s="13" customFormat="1" x14ac:dyDescent="0.2">
      <c r="A63" s="12"/>
      <c r="B63" s="12"/>
      <c r="C63" s="12"/>
      <c r="D63" s="12"/>
      <c r="E63" s="12" t="s">
        <v>108</v>
      </c>
      <c r="F63" s="85" t="s">
        <v>200</v>
      </c>
      <c r="G63" s="75" t="s">
        <v>201</v>
      </c>
      <c r="H63" s="29">
        <v>300</v>
      </c>
      <c r="I63" s="14">
        <v>279.18</v>
      </c>
      <c r="J63" s="29">
        <v>250</v>
      </c>
      <c r="K63" s="14">
        <v>31.62</v>
      </c>
      <c r="L63" s="29">
        <v>250</v>
      </c>
      <c r="M63" s="100">
        <v>98.46</v>
      </c>
      <c r="N63" s="14">
        <v>196</v>
      </c>
      <c r="O63" s="29">
        <v>250</v>
      </c>
      <c r="Q63" s="58"/>
    </row>
    <row r="64" spans="1:17" s="13" customFormat="1" x14ac:dyDescent="0.2">
      <c r="A64" s="12"/>
      <c r="B64" s="12"/>
      <c r="C64" s="12"/>
      <c r="D64" s="12"/>
      <c r="E64" s="12" t="s">
        <v>109</v>
      </c>
      <c r="F64" s="85" t="s">
        <v>202</v>
      </c>
      <c r="G64" s="75" t="s">
        <v>203</v>
      </c>
      <c r="H64" s="19">
        <v>2100</v>
      </c>
      <c r="I64" s="14">
        <v>1640.35</v>
      </c>
      <c r="J64" s="19">
        <v>1600</v>
      </c>
      <c r="K64" s="14">
        <v>1572.99</v>
      </c>
      <c r="L64" s="19">
        <v>1600</v>
      </c>
      <c r="M64" s="71">
        <v>668.18</v>
      </c>
      <c r="N64" s="14">
        <v>1336.36</v>
      </c>
      <c r="O64" s="19">
        <v>1600</v>
      </c>
      <c r="Q64" s="58"/>
    </row>
    <row r="65" spans="1:19" s="13" customFormat="1" x14ac:dyDescent="0.2">
      <c r="A65" s="12"/>
      <c r="B65" s="12"/>
      <c r="C65" s="12"/>
      <c r="D65" s="12"/>
      <c r="E65" s="12" t="s">
        <v>111</v>
      </c>
      <c r="F65" s="85" t="s">
        <v>168</v>
      </c>
      <c r="G65" s="75"/>
      <c r="H65" s="19">
        <v>510</v>
      </c>
      <c r="I65" s="14"/>
      <c r="J65" s="19">
        <v>500</v>
      </c>
      <c r="K65" s="14"/>
      <c r="L65" s="19">
        <v>1500</v>
      </c>
      <c r="M65" s="71">
        <v>0</v>
      </c>
      <c r="N65" s="14"/>
      <c r="O65" s="19">
        <v>1800</v>
      </c>
      <c r="Q65" s="58"/>
    </row>
    <row r="66" spans="1:19" s="13" customFormat="1" x14ac:dyDescent="0.2">
      <c r="A66" s="12"/>
      <c r="B66" s="12"/>
      <c r="C66" s="12"/>
      <c r="D66" s="12" t="s">
        <v>33</v>
      </c>
      <c r="E66" s="12"/>
      <c r="F66" s="85" t="s">
        <v>204</v>
      </c>
      <c r="G66" s="75" t="s">
        <v>205</v>
      </c>
      <c r="H66" s="19"/>
      <c r="I66" s="18"/>
      <c r="J66" s="19"/>
      <c r="K66" s="18"/>
      <c r="L66" s="19"/>
      <c r="M66" s="71"/>
      <c r="N66" s="18"/>
      <c r="O66" s="19"/>
      <c r="Q66" s="58"/>
    </row>
    <row r="67" spans="1:19" s="13" customFormat="1" x14ac:dyDescent="0.2">
      <c r="A67" s="12"/>
      <c r="B67" s="12"/>
      <c r="C67" s="12"/>
      <c r="D67" s="12"/>
      <c r="E67" s="12" t="s">
        <v>88</v>
      </c>
      <c r="F67" s="85" t="s">
        <v>206</v>
      </c>
      <c r="G67" s="75" t="s">
        <v>207</v>
      </c>
      <c r="H67" s="19">
        <v>32000</v>
      </c>
      <c r="I67" s="18">
        <v>21166.06</v>
      </c>
      <c r="J67" s="19">
        <v>30000</v>
      </c>
      <c r="K67" s="18">
        <v>22470.01</v>
      </c>
      <c r="L67" s="19">
        <v>31000</v>
      </c>
      <c r="M67" s="71">
        <v>12370.43</v>
      </c>
      <c r="N67" s="18">
        <v>24740.86</v>
      </c>
      <c r="O67" s="19">
        <v>29800</v>
      </c>
      <c r="Q67" s="58"/>
    </row>
    <row r="68" spans="1:19" s="13" customFormat="1" x14ac:dyDescent="0.2">
      <c r="A68" s="12"/>
      <c r="B68" s="12"/>
      <c r="C68" s="12"/>
      <c r="D68" s="12"/>
      <c r="E68" s="12" t="s">
        <v>89</v>
      </c>
      <c r="F68" s="85" t="s">
        <v>208</v>
      </c>
      <c r="G68" s="75" t="s">
        <v>209</v>
      </c>
      <c r="H68" s="19">
        <v>3000</v>
      </c>
      <c r="I68" s="18">
        <v>3136.25</v>
      </c>
      <c r="J68" s="19">
        <v>4000</v>
      </c>
      <c r="K68" s="18">
        <v>3103.68</v>
      </c>
      <c r="L68" s="19">
        <v>4000</v>
      </c>
      <c r="M68" s="71">
        <v>615.88</v>
      </c>
      <c r="N68" s="18">
        <v>4000</v>
      </c>
      <c r="O68" s="19">
        <v>4000</v>
      </c>
      <c r="Q68" s="58"/>
    </row>
    <row r="69" spans="1:19" s="13" customFormat="1" x14ac:dyDescent="0.2">
      <c r="A69" s="12"/>
      <c r="B69" s="12"/>
      <c r="C69" s="12"/>
      <c r="D69" s="12"/>
      <c r="E69" s="12" t="s">
        <v>90</v>
      </c>
      <c r="F69" s="85" t="s">
        <v>161</v>
      </c>
      <c r="G69" s="75" t="s">
        <v>210</v>
      </c>
      <c r="H69" s="19">
        <v>500</v>
      </c>
      <c r="I69" s="18">
        <v>304.25</v>
      </c>
      <c r="J69" s="19">
        <v>400</v>
      </c>
      <c r="K69" s="18">
        <v>98.48</v>
      </c>
      <c r="L69" s="19">
        <v>400</v>
      </c>
      <c r="M69" s="71">
        <v>11.69</v>
      </c>
      <c r="N69" s="18">
        <v>23.38</v>
      </c>
      <c r="O69" s="19">
        <v>100</v>
      </c>
      <c r="Q69" s="58"/>
    </row>
    <row r="70" spans="1:19" s="13" customFormat="1" x14ac:dyDescent="0.2">
      <c r="A70" s="12"/>
      <c r="B70" s="12"/>
      <c r="C70" s="12"/>
      <c r="D70" s="12"/>
      <c r="E70" s="12" t="s">
        <v>91</v>
      </c>
      <c r="F70" s="85" t="s">
        <v>211</v>
      </c>
      <c r="G70" s="75" t="s">
        <v>212</v>
      </c>
      <c r="H70" s="19">
        <v>6900</v>
      </c>
      <c r="I70" s="18">
        <v>2139.7199999999998</v>
      </c>
      <c r="J70" s="19">
        <v>5000</v>
      </c>
      <c r="K70" s="18">
        <v>2929.06</v>
      </c>
      <c r="L70" s="19">
        <v>5000</v>
      </c>
      <c r="M70" s="71">
        <v>1266.25</v>
      </c>
      <c r="N70" s="18">
        <v>2532.5</v>
      </c>
      <c r="O70" s="19">
        <v>5600</v>
      </c>
      <c r="P70" s="33"/>
      <c r="Q70" s="58"/>
    </row>
    <row r="71" spans="1:19" s="13" customFormat="1" x14ac:dyDescent="0.2">
      <c r="A71" s="12"/>
      <c r="B71" s="12"/>
      <c r="C71" s="12"/>
      <c r="D71" s="12"/>
      <c r="E71" s="12" t="s">
        <v>111</v>
      </c>
      <c r="F71" s="85" t="s">
        <v>213</v>
      </c>
      <c r="G71" s="75" t="s">
        <v>214</v>
      </c>
      <c r="H71" s="19">
        <v>1500</v>
      </c>
      <c r="I71" s="18">
        <v>1301.92</v>
      </c>
      <c r="J71" s="19">
        <v>1400</v>
      </c>
      <c r="K71" s="18">
        <v>2427.77</v>
      </c>
      <c r="L71" s="19">
        <v>1500</v>
      </c>
      <c r="M71" s="71">
        <v>2340.7600000000002</v>
      </c>
      <c r="N71" s="18">
        <v>4681.5200000000004</v>
      </c>
      <c r="O71" s="19">
        <v>1800</v>
      </c>
      <c r="P71" s="33"/>
      <c r="Q71" s="58"/>
    </row>
    <row r="72" spans="1:19" s="13" customFormat="1" x14ac:dyDescent="0.2">
      <c r="A72" s="12"/>
      <c r="B72" s="12"/>
      <c r="C72" s="12"/>
      <c r="D72" s="12"/>
      <c r="E72" s="12" t="s">
        <v>113</v>
      </c>
      <c r="F72" s="85"/>
      <c r="G72" s="75"/>
      <c r="H72" s="19">
        <v>541.04999999999995</v>
      </c>
      <c r="I72" s="18">
        <v>474.17</v>
      </c>
      <c r="J72" s="19">
        <v>500</v>
      </c>
      <c r="K72" s="18">
        <v>0</v>
      </c>
      <c r="L72" s="19">
        <v>483.68</v>
      </c>
      <c r="M72" s="71">
        <v>320.49</v>
      </c>
      <c r="N72" s="18">
        <v>500</v>
      </c>
      <c r="O72" s="19">
        <v>498.9</v>
      </c>
      <c r="P72" s="33"/>
      <c r="Q72" s="58"/>
    </row>
    <row r="73" spans="1:19" s="13" customFormat="1" x14ac:dyDescent="0.2">
      <c r="A73" s="12"/>
      <c r="B73" s="12"/>
      <c r="C73" s="12"/>
      <c r="D73" s="12" t="s">
        <v>92</v>
      </c>
      <c r="E73" s="12"/>
      <c r="F73" s="91"/>
      <c r="H73" s="19"/>
      <c r="I73" s="18"/>
      <c r="J73" s="19"/>
      <c r="K73" s="18"/>
      <c r="L73" s="19"/>
      <c r="M73" s="71"/>
      <c r="N73" s="18"/>
      <c r="O73" s="19"/>
      <c r="P73" s="34"/>
      <c r="Q73" s="35"/>
    </row>
    <row r="74" spans="1:19" s="13" customFormat="1" x14ac:dyDescent="0.2">
      <c r="A74" s="12"/>
      <c r="B74" s="12"/>
      <c r="C74" s="12"/>
      <c r="D74" s="12"/>
      <c r="E74" s="12" t="s">
        <v>93</v>
      </c>
      <c r="F74" s="85" t="s">
        <v>215</v>
      </c>
      <c r="G74" s="75" t="s">
        <v>216</v>
      </c>
      <c r="H74" s="19">
        <v>2600</v>
      </c>
      <c r="I74" s="18">
        <v>2714.82</v>
      </c>
      <c r="J74" s="19">
        <v>2900</v>
      </c>
      <c r="K74" s="18">
        <v>2714.82</v>
      </c>
      <c r="L74" s="19">
        <v>2900</v>
      </c>
      <c r="M74" s="71">
        <v>1591</v>
      </c>
      <c r="N74" s="18">
        <v>1591</v>
      </c>
      <c r="O74" s="19">
        <v>1700</v>
      </c>
      <c r="Q74" s="58"/>
    </row>
    <row r="75" spans="1:19" s="13" customFormat="1" x14ac:dyDescent="0.2">
      <c r="A75" s="12"/>
      <c r="B75" s="12"/>
      <c r="C75" s="12" t="s">
        <v>34</v>
      </c>
      <c r="D75" s="12"/>
      <c r="E75" s="12"/>
      <c r="F75" s="85" t="s">
        <v>217</v>
      </c>
      <c r="G75" s="75" t="s">
        <v>218</v>
      </c>
      <c r="H75" s="44">
        <v>71321.403999999995</v>
      </c>
      <c r="I75" s="9">
        <f t="shared" ref="I75:O75" si="6">SUM(I58:I74)</f>
        <v>57155.200000000004</v>
      </c>
      <c r="J75" s="44">
        <f t="shared" si="6"/>
        <v>67653.53</v>
      </c>
      <c r="K75" s="9">
        <f t="shared" si="6"/>
        <v>57440.849999999991</v>
      </c>
      <c r="L75" s="44">
        <f t="shared" si="6"/>
        <v>78240.09</v>
      </c>
      <c r="M75" s="104">
        <f t="shared" si="6"/>
        <v>32548.44</v>
      </c>
      <c r="N75" s="64">
        <f t="shared" si="6"/>
        <v>66132.22</v>
      </c>
      <c r="O75" s="44">
        <f t="shared" si="6"/>
        <v>86993.146389999994</v>
      </c>
      <c r="P75" s="67">
        <v>0.114</v>
      </c>
      <c r="Q75" s="58"/>
      <c r="R75" s="18">
        <f>P75*O49+10000</f>
        <v>86993.149000000005</v>
      </c>
      <c r="S75" s="32"/>
    </row>
    <row r="76" spans="1:19" s="13" customFormat="1" x14ac:dyDescent="0.2">
      <c r="A76" s="12"/>
      <c r="B76" s="12"/>
      <c r="C76" s="12"/>
      <c r="D76" s="12"/>
      <c r="E76" s="12"/>
      <c r="F76" s="85"/>
      <c r="G76" s="75"/>
      <c r="H76" s="22"/>
      <c r="I76" s="9"/>
      <c r="J76" s="22"/>
      <c r="K76" s="9"/>
      <c r="L76" s="22"/>
      <c r="M76" s="99"/>
      <c r="N76" s="9"/>
      <c r="O76" s="22"/>
      <c r="P76" s="33"/>
      <c r="Q76" s="58"/>
    </row>
    <row r="77" spans="1:19" s="13" customFormat="1" x14ac:dyDescent="0.2">
      <c r="A77" s="12"/>
      <c r="B77" s="12"/>
      <c r="C77" s="12" t="s">
        <v>35</v>
      </c>
      <c r="D77" s="12"/>
      <c r="E77" s="12"/>
      <c r="F77" s="91"/>
      <c r="H77" s="19"/>
      <c r="I77" s="14"/>
      <c r="J77" s="19"/>
      <c r="K77" s="14"/>
      <c r="L77" s="19"/>
      <c r="M77" s="71"/>
      <c r="N77" s="14"/>
      <c r="O77" s="19"/>
      <c r="Q77" s="58"/>
    </row>
    <row r="78" spans="1:19" s="13" customFormat="1" x14ac:dyDescent="0.2">
      <c r="A78" s="12"/>
      <c r="B78" s="12"/>
      <c r="C78" s="12"/>
      <c r="D78" s="12" t="s">
        <v>36</v>
      </c>
      <c r="E78" s="12"/>
      <c r="F78" s="85" t="s">
        <v>219</v>
      </c>
      <c r="G78" s="75" t="s">
        <v>220</v>
      </c>
      <c r="H78" s="19">
        <v>2200</v>
      </c>
      <c r="I78" s="18">
        <v>950</v>
      </c>
      <c r="J78" s="19">
        <v>2200</v>
      </c>
      <c r="K78" s="71">
        <v>1200</v>
      </c>
      <c r="L78" s="19">
        <v>2200</v>
      </c>
      <c r="M78" s="71">
        <v>500</v>
      </c>
      <c r="N78" s="18">
        <v>2200</v>
      </c>
      <c r="O78" s="19">
        <v>2200</v>
      </c>
      <c r="Q78" s="58"/>
    </row>
    <row r="79" spans="1:19" s="13" customFormat="1" x14ac:dyDescent="0.2">
      <c r="A79" s="12"/>
      <c r="B79" s="12"/>
      <c r="C79" s="12" t="s">
        <v>120</v>
      </c>
      <c r="D79" s="12"/>
      <c r="E79" s="12"/>
      <c r="F79" s="85" t="s">
        <v>219</v>
      </c>
      <c r="G79" s="75" t="s">
        <v>220</v>
      </c>
      <c r="H79" s="19">
        <v>2200</v>
      </c>
      <c r="I79" s="18"/>
      <c r="J79" s="19">
        <v>2200</v>
      </c>
      <c r="K79" s="71">
        <v>1200</v>
      </c>
      <c r="L79" s="19">
        <v>2200</v>
      </c>
      <c r="M79" s="71">
        <v>500</v>
      </c>
      <c r="N79" s="71">
        <v>2200</v>
      </c>
      <c r="O79" s="19">
        <v>2200</v>
      </c>
      <c r="Q79" s="58"/>
    </row>
    <row r="80" spans="1:19" s="13" customFormat="1" ht="21.75" customHeight="1" x14ac:dyDescent="0.2">
      <c r="A80" s="12"/>
      <c r="B80" s="12"/>
      <c r="C80" s="12" t="s">
        <v>37</v>
      </c>
      <c r="D80" s="12"/>
      <c r="E80" s="12"/>
      <c r="F80" s="85" t="s">
        <v>222</v>
      </c>
      <c r="G80" s="75" t="s">
        <v>223</v>
      </c>
      <c r="H80" s="19">
        <v>900</v>
      </c>
      <c r="I80" s="14">
        <v>376.65</v>
      </c>
      <c r="J80" s="19">
        <v>900</v>
      </c>
      <c r="K80" s="14">
        <v>376.65</v>
      </c>
      <c r="L80" s="19">
        <v>900</v>
      </c>
      <c r="M80" s="71">
        <v>627.75</v>
      </c>
      <c r="N80" s="14">
        <v>1255.5</v>
      </c>
      <c r="O80" s="19">
        <v>1300</v>
      </c>
      <c r="Q80" s="58"/>
    </row>
    <row r="81" spans="1:18" s="13" customFormat="1" x14ac:dyDescent="0.2">
      <c r="A81" s="12"/>
      <c r="B81" s="12"/>
      <c r="C81" s="12" t="s">
        <v>38</v>
      </c>
      <c r="D81" s="12"/>
      <c r="E81" s="12"/>
      <c r="F81" s="85"/>
      <c r="G81" s="75"/>
      <c r="H81" s="19"/>
      <c r="I81" s="14"/>
      <c r="J81" s="19"/>
      <c r="K81" s="14"/>
      <c r="L81" s="19"/>
      <c r="M81" s="71"/>
      <c r="N81" s="14"/>
      <c r="O81" s="19"/>
      <c r="Q81" s="58"/>
    </row>
    <row r="82" spans="1:18" s="13" customFormat="1" x14ac:dyDescent="0.2">
      <c r="A82" s="12"/>
      <c r="B82" s="12"/>
      <c r="C82" s="12"/>
      <c r="D82" s="12" t="s">
        <v>39</v>
      </c>
      <c r="E82" s="12"/>
      <c r="F82" s="85" t="s">
        <v>224</v>
      </c>
      <c r="G82" s="75" t="s">
        <v>225</v>
      </c>
      <c r="H82" s="19">
        <v>600</v>
      </c>
      <c r="I82" s="14">
        <v>338.18</v>
      </c>
      <c r="J82" s="19">
        <v>600</v>
      </c>
      <c r="K82" s="14">
        <v>421.08</v>
      </c>
      <c r="L82" s="19">
        <v>600</v>
      </c>
      <c r="M82" s="71">
        <v>132.47999999999999</v>
      </c>
      <c r="N82" s="72">
        <v>264.95999999999998</v>
      </c>
      <c r="O82" s="19">
        <v>300</v>
      </c>
      <c r="Q82" s="58" t="s">
        <v>114</v>
      </c>
    </row>
    <row r="83" spans="1:18" s="13" customFormat="1" ht="30" customHeight="1" x14ac:dyDescent="0.2">
      <c r="A83" s="12"/>
      <c r="B83" s="12"/>
      <c r="C83" s="12" t="s">
        <v>40</v>
      </c>
      <c r="D83" s="12"/>
      <c r="E83" s="12"/>
      <c r="F83" s="85" t="s">
        <v>206</v>
      </c>
      <c r="G83" s="75" t="s">
        <v>226</v>
      </c>
      <c r="H83" s="19">
        <v>8000</v>
      </c>
      <c r="I83" s="14">
        <v>4465.09</v>
      </c>
      <c r="J83" s="19">
        <v>8000</v>
      </c>
      <c r="K83" s="14">
        <v>14088.33</v>
      </c>
      <c r="L83" s="19">
        <v>5000</v>
      </c>
      <c r="M83" s="71">
        <v>3699.2</v>
      </c>
      <c r="N83" s="14">
        <v>5000</v>
      </c>
      <c r="O83" s="19">
        <v>5000</v>
      </c>
      <c r="Q83" s="58"/>
    </row>
    <row r="84" spans="1:18" s="13" customFormat="1" x14ac:dyDescent="0.2">
      <c r="A84" s="12"/>
      <c r="B84" s="12"/>
      <c r="C84" s="12" t="s">
        <v>41</v>
      </c>
      <c r="D84" s="12"/>
      <c r="E84" s="12"/>
      <c r="F84" s="85" t="s">
        <v>227</v>
      </c>
      <c r="G84" s="75" t="s">
        <v>228</v>
      </c>
      <c r="H84" s="19">
        <v>875</v>
      </c>
      <c r="I84" s="14"/>
      <c r="J84" s="19"/>
      <c r="K84" s="14"/>
      <c r="L84" s="19">
        <v>250</v>
      </c>
      <c r="M84" s="71">
        <v>791.5</v>
      </c>
      <c r="N84" s="14">
        <v>791.5</v>
      </c>
      <c r="O84" s="19">
        <v>750</v>
      </c>
      <c r="Q84" s="58"/>
    </row>
    <row r="85" spans="1:18" s="13" customFormat="1" ht="30" customHeight="1" x14ac:dyDescent="0.2">
      <c r="A85" s="12"/>
      <c r="B85" s="12"/>
      <c r="C85" s="12" t="s">
        <v>42</v>
      </c>
      <c r="D85" s="12"/>
      <c r="E85" s="12"/>
      <c r="F85" s="85"/>
      <c r="G85" s="75"/>
      <c r="H85" s="19"/>
      <c r="I85" s="14"/>
      <c r="J85" s="19"/>
      <c r="K85" s="14"/>
      <c r="L85" s="19"/>
      <c r="M85" s="71"/>
      <c r="N85" s="14"/>
      <c r="O85" s="19"/>
      <c r="Q85" s="58"/>
    </row>
    <row r="86" spans="1:18" s="13" customFormat="1" x14ac:dyDescent="0.2">
      <c r="A86" s="12"/>
      <c r="B86" s="12"/>
      <c r="C86" s="12"/>
      <c r="D86" s="12" t="s">
        <v>43</v>
      </c>
      <c r="E86" s="12"/>
      <c r="F86" s="85" t="s">
        <v>229</v>
      </c>
      <c r="G86" s="75" t="s">
        <v>230</v>
      </c>
      <c r="H86" s="19">
        <v>4500</v>
      </c>
      <c r="I86" s="14">
        <v>4706.66</v>
      </c>
      <c r="J86" s="19">
        <v>4800</v>
      </c>
      <c r="K86" s="14">
        <v>4909.7299999999996</v>
      </c>
      <c r="L86" s="19">
        <v>5000</v>
      </c>
      <c r="M86" s="71">
        <v>5452.93</v>
      </c>
      <c r="N86" s="14">
        <v>5452.93</v>
      </c>
      <c r="O86" s="19">
        <v>5600</v>
      </c>
      <c r="Q86" s="58"/>
    </row>
    <row r="87" spans="1:18" s="13" customFormat="1" ht="12" thickBot="1" x14ac:dyDescent="0.25">
      <c r="A87" s="12"/>
      <c r="B87" s="12"/>
      <c r="C87" s="12"/>
      <c r="D87" s="12" t="s">
        <v>122</v>
      </c>
      <c r="E87" s="12"/>
      <c r="F87" s="85" t="s">
        <v>231</v>
      </c>
      <c r="G87" s="75" t="s">
        <v>232</v>
      </c>
      <c r="H87" s="11">
        <v>1250</v>
      </c>
      <c r="I87" s="16">
        <v>1181</v>
      </c>
      <c r="J87" s="11">
        <v>1250</v>
      </c>
      <c r="K87" s="73">
        <v>1422</v>
      </c>
      <c r="L87" s="11">
        <v>1500</v>
      </c>
      <c r="M87" s="73">
        <v>1422</v>
      </c>
      <c r="N87" s="16">
        <v>1422</v>
      </c>
      <c r="O87" s="11">
        <v>1500</v>
      </c>
      <c r="Q87" s="58" t="s">
        <v>114</v>
      </c>
    </row>
    <row r="88" spans="1:18" s="13" customFormat="1" x14ac:dyDescent="0.2">
      <c r="A88" s="12"/>
      <c r="B88" s="12"/>
      <c r="C88" s="12" t="s">
        <v>44</v>
      </c>
      <c r="D88" s="12"/>
      <c r="E88" s="12"/>
      <c r="F88" s="85" t="s">
        <v>233</v>
      </c>
      <c r="G88" s="75" t="s">
        <v>234</v>
      </c>
      <c r="H88" s="22">
        <v>5750</v>
      </c>
      <c r="I88" s="9">
        <f t="shared" ref="I88:O88" si="7">SUM(I86:I87)</f>
        <v>5887.66</v>
      </c>
      <c r="J88" s="22">
        <f t="shared" si="7"/>
        <v>6050</v>
      </c>
      <c r="K88" s="9">
        <f t="shared" si="7"/>
        <v>6331.73</v>
      </c>
      <c r="L88" s="22">
        <f t="shared" si="7"/>
        <v>6500</v>
      </c>
      <c r="M88" s="99">
        <f t="shared" si="7"/>
        <v>6874.93</v>
      </c>
      <c r="N88" s="65">
        <f t="shared" si="7"/>
        <v>6874.93</v>
      </c>
      <c r="O88" s="22">
        <f t="shared" si="7"/>
        <v>7100</v>
      </c>
      <c r="Q88" s="58"/>
    </row>
    <row r="89" spans="1:18" s="13" customFormat="1" ht="30" customHeight="1" x14ac:dyDescent="0.2">
      <c r="A89" s="12"/>
      <c r="B89" s="12"/>
      <c r="C89" s="12" t="s">
        <v>45</v>
      </c>
      <c r="D89" s="12"/>
      <c r="E89" s="12"/>
      <c r="F89" s="85" t="s">
        <v>235</v>
      </c>
      <c r="G89" s="75" t="s">
        <v>236</v>
      </c>
      <c r="H89" s="19">
        <v>600</v>
      </c>
      <c r="I89" s="14">
        <v>1000</v>
      </c>
      <c r="J89" s="19">
        <v>2000</v>
      </c>
      <c r="K89" s="14">
        <v>2125</v>
      </c>
      <c r="L89" s="19">
        <v>4000</v>
      </c>
      <c r="M89" s="71">
        <v>0</v>
      </c>
      <c r="N89" s="14">
        <v>4000</v>
      </c>
      <c r="O89" s="19">
        <v>4000</v>
      </c>
      <c r="Q89" s="58"/>
    </row>
    <row r="90" spans="1:18" s="13" customFormat="1" x14ac:dyDescent="0.2">
      <c r="A90" s="12"/>
      <c r="B90" s="12"/>
      <c r="C90" s="12" t="s">
        <v>46</v>
      </c>
      <c r="D90" s="12"/>
      <c r="E90" s="12"/>
      <c r="F90" s="85"/>
      <c r="G90" s="75"/>
      <c r="H90" s="19"/>
      <c r="I90" s="14"/>
      <c r="J90" s="19"/>
      <c r="K90" s="14"/>
      <c r="L90" s="19"/>
      <c r="M90" s="71"/>
      <c r="N90" s="14"/>
      <c r="O90" s="19"/>
      <c r="Q90" s="58"/>
    </row>
    <row r="91" spans="1:18" s="13" customFormat="1" x14ac:dyDescent="0.2">
      <c r="A91" s="12"/>
      <c r="B91" s="12"/>
      <c r="C91" s="12"/>
      <c r="D91" s="12" t="s">
        <v>47</v>
      </c>
      <c r="E91" s="12"/>
      <c r="F91" s="85" t="s">
        <v>237</v>
      </c>
      <c r="G91" s="75" t="s">
        <v>238</v>
      </c>
      <c r="H91" s="19">
        <v>4000</v>
      </c>
      <c r="I91" s="14">
        <v>15467</v>
      </c>
      <c r="J91" s="19">
        <v>16000</v>
      </c>
      <c r="K91" s="14">
        <v>4077</v>
      </c>
      <c r="L91" s="49">
        <v>5000</v>
      </c>
      <c r="M91" s="105">
        <v>3622</v>
      </c>
      <c r="N91" s="72">
        <v>3622</v>
      </c>
      <c r="O91" s="49">
        <v>4000</v>
      </c>
      <c r="Q91" s="58"/>
    </row>
    <row r="92" spans="1:18" s="13" customFormat="1" x14ac:dyDescent="0.2">
      <c r="A92" s="12"/>
      <c r="B92" s="12"/>
      <c r="C92" s="12"/>
      <c r="D92" s="12" t="s">
        <v>48</v>
      </c>
      <c r="E92" s="12"/>
      <c r="F92" s="85" t="s">
        <v>239</v>
      </c>
      <c r="G92" s="75" t="s">
        <v>240</v>
      </c>
      <c r="H92" s="66">
        <v>29689.895564999995</v>
      </c>
      <c r="I92" s="14">
        <v>31543.37</v>
      </c>
      <c r="J92" s="66">
        <v>28263.77</v>
      </c>
      <c r="K92" s="14">
        <v>33803.910000000003</v>
      </c>
      <c r="L92" s="66">
        <v>38000</v>
      </c>
      <c r="M92" s="106">
        <v>22129.18</v>
      </c>
      <c r="N92" s="14">
        <v>44258.36</v>
      </c>
      <c r="O92" s="66">
        <f>SUM(R92*P92)</f>
        <v>32465.883194999999</v>
      </c>
      <c r="P92" s="41">
        <v>7.6499999999999999E-2</v>
      </c>
      <c r="Q92" s="58" t="s">
        <v>94</v>
      </c>
      <c r="R92" s="42">
        <f>O101</f>
        <v>424390.63</v>
      </c>
    </row>
    <row r="93" spans="1:18" s="13" customFormat="1" ht="12" customHeight="1" x14ac:dyDescent="0.2">
      <c r="A93" s="12"/>
      <c r="B93" s="12"/>
      <c r="C93" s="12"/>
      <c r="D93" s="12" t="s">
        <v>49</v>
      </c>
      <c r="E93" s="12"/>
      <c r="F93" s="85" t="s">
        <v>241</v>
      </c>
      <c r="G93" s="75" t="s">
        <v>242</v>
      </c>
      <c r="H93" s="19">
        <v>2100</v>
      </c>
      <c r="I93" s="14">
        <v>2854.75</v>
      </c>
      <c r="J93" s="19">
        <v>3000</v>
      </c>
      <c r="K93" s="14">
        <v>3261.98</v>
      </c>
      <c r="L93" s="19">
        <v>3300</v>
      </c>
      <c r="M93" s="71">
        <v>3337.88</v>
      </c>
      <c r="N93" s="14">
        <v>3337.88</v>
      </c>
      <c r="O93" s="19">
        <v>3400</v>
      </c>
      <c r="Q93" s="58"/>
    </row>
    <row r="94" spans="1:18" s="13" customFormat="1" ht="12" customHeight="1" x14ac:dyDescent="0.2">
      <c r="A94" s="12"/>
      <c r="B94" s="12"/>
      <c r="C94" s="12"/>
      <c r="D94" s="12"/>
      <c r="E94" s="12" t="s">
        <v>124</v>
      </c>
      <c r="F94" s="85" t="s">
        <v>243</v>
      </c>
      <c r="G94" s="75"/>
      <c r="H94" s="19">
        <v>720</v>
      </c>
      <c r="I94" s="14"/>
      <c r="J94" s="19"/>
      <c r="K94" s="14"/>
      <c r="L94" s="19"/>
      <c r="M94" s="71"/>
      <c r="N94" s="14"/>
      <c r="O94" s="19"/>
      <c r="Q94" s="58"/>
    </row>
    <row r="95" spans="1:18" s="13" customFormat="1" x14ac:dyDescent="0.2">
      <c r="A95" s="12"/>
      <c r="B95" s="12"/>
      <c r="C95" s="12"/>
      <c r="D95" s="12" t="s">
        <v>50</v>
      </c>
      <c r="E95" s="12"/>
      <c r="F95" s="85"/>
      <c r="G95" s="75"/>
      <c r="H95" s="31"/>
      <c r="J95" s="31"/>
      <c r="L95" s="31"/>
      <c r="M95" s="97"/>
      <c r="O95" s="31"/>
      <c r="P95" s="36"/>
      <c r="Q95" s="58"/>
    </row>
    <row r="96" spans="1:18" s="13" customFormat="1" x14ac:dyDescent="0.2">
      <c r="A96" s="12"/>
      <c r="B96" s="12"/>
      <c r="C96" s="12"/>
      <c r="D96" s="12"/>
      <c r="E96" s="12" t="s">
        <v>96</v>
      </c>
      <c r="F96" s="85" t="s">
        <v>244</v>
      </c>
      <c r="G96" s="75" t="s">
        <v>245</v>
      </c>
      <c r="H96" s="45">
        <v>197423.41</v>
      </c>
      <c r="I96" s="24">
        <v>0</v>
      </c>
      <c r="J96" s="45">
        <v>193118</v>
      </c>
      <c r="K96" s="24"/>
      <c r="L96" s="45">
        <v>211643</v>
      </c>
      <c r="M96" s="107"/>
      <c r="N96" s="24"/>
      <c r="O96" s="45">
        <v>218471.15</v>
      </c>
      <c r="P96" s="36"/>
      <c r="Q96" s="58"/>
    </row>
    <row r="97" spans="1:19" s="13" customFormat="1" x14ac:dyDescent="0.2">
      <c r="A97" s="12"/>
      <c r="B97" s="12"/>
      <c r="C97" s="12"/>
      <c r="D97" s="12"/>
      <c r="E97" s="12" t="s">
        <v>98</v>
      </c>
      <c r="F97" s="85" t="s">
        <v>246</v>
      </c>
      <c r="G97" s="75" t="s">
        <v>247</v>
      </c>
      <c r="H97" s="45">
        <v>35498</v>
      </c>
      <c r="I97" s="24">
        <v>36797.49</v>
      </c>
      <c r="J97" s="45">
        <v>39750</v>
      </c>
      <c r="K97" s="24">
        <v>31686.53</v>
      </c>
      <c r="L97" s="45">
        <v>38000</v>
      </c>
      <c r="M97" s="107">
        <v>10811.1</v>
      </c>
      <c r="N97" s="24">
        <v>21622.2</v>
      </c>
      <c r="O97" s="45">
        <v>25100</v>
      </c>
      <c r="P97" s="33"/>
      <c r="Q97" s="58"/>
    </row>
    <row r="98" spans="1:19" s="13" customFormat="1" x14ac:dyDescent="0.2">
      <c r="A98" s="12"/>
      <c r="B98" s="12"/>
      <c r="C98" s="12"/>
      <c r="D98" s="12"/>
      <c r="E98" s="12" t="s">
        <v>104</v>
      </c>
      <c r="F98" s="85" t="s">
        <v>248</v>
      </c>
      <c r="G98" s="75" t="s">
        <v>245</v>
      </c>
      <c r="H98" s="45">
        <v>34489</v>
      </c>
      <c r="I98" s="24">
        <v>0</v>
      </c>
      <c r="J98" s="45">
        <v>35362.6</v>
      </c>
      <c r="K98" s="24"/>
      <c r="L98" s="45">
        <v>39930.800000000003</v>
      </c>
      <c r="M98" s="107"/>
      <c r="N98" s="24"/>
      <c r="O98" s="45">
        <v>61422.400000000001</v>
      </c>
      <c r="P98" s="33"/>
      <c r="Q98" s="58"/>
    </row>
    <row r="99" spans="1:19" s="13" customFormat="1" x14ac:dyDescent="0.2">
      <c r="A99" s="12"/>
      <c r="B99" s="12"/>
      <c r="C99" s="12"/>
      <c r="D99" s="12"/>
      <c r="E99" s="12" t="s">
        <v>97</v>
      </c>
      <c r="F99" s="85" t="s">
        <v>249</v>
      </c>
      <c r="G99" s="75" t="s">
        <v>157</v>
      </c>
      <c r="H99" s="43">
        <v>131190.79999999999</v>
      </c>
      <c r="I99" s="25">
        <v>0</v>
      </c>
      <c r="J99" s="43">
        <v>128980.8</v>
      </c>
      <c r="K99" s="25"/>
      <c r="L99" s="43">
        <v>145397.72</v>
      </c>
      <c r="M99" s="103"/>
      <c r="N99" s="25"/>
      <c r="O99" s="43">
        <v>144497.07999999999</v>
      </c>
      <c r="P99" s="36"/>
      <c r="Q99" s="58"/>
    </row>
    <row r="100" spans="1:19" s="13" customFormat="1" x14ac:dyDescent="0.2">
      <c r="A100" s="12"/>
      <c r="B100" s="12"/>
      <c r="C100" s="12"/>
      <c r="D100" s="12"/>
      <c r="E100" s="12" t="s">
        <v>118</v>
      </c>
      <c r="F100" s="85" t="s">
        <v>250</v>
      </c>
      <c r="G100" s="75" t="s">
        <v>251</v>
      </c>
      <c r="H100" s="46">
        <v>25000</v>
      </c>
      <c r="I100" s="26">
        <v>0</v>
      </c>
      <c r="J100" s="46">
        <v>0</v>
      </c>
      <c r="K100" s="26"/>
      <c r="L100" s="46">
        <v>0</v>
      </c>
      <c r="M100" s="108">
        <v>0</v>
      </c>
      <c r="N100" s="26"/>
      <c r="O100" s="46">
        <v>0</v>
      </c>
      <c r="P100" s="37"/>
      <c r="Q100" s="58"/>
      <c r="S100" s="42"/>
    </row>
    <row r="101" spans="1:19" s="13" customFormat="1" x14ac:dyDescent="0.2">
      <c r="A101" s="12"/>
      <c r="B101" s="12"/>
      <c r="C101" s="12"/>
      <c r="D101" s="12" t="s">
        <v>123</v>
      </c>
      <c r="E101" s="12"/>
      <c r="F101" s="85" t="s">
        <v>252</v>
      </c>
      <c r="G101" s="75" t="s">
        <v>253</v>
      </c>
      <c r="H101" s="46">
        <v>388103.20999999996</v>
      </c>
      <c r="I101" s="26">
        <v>378990.71</v>
      </c>
      <c r="J101" s="46">
        <v>369461</v>
      </c>
      <c r="K101" s="26">
        <v>355566.71</v>
      </c>
      <c r="L101" s="46">
        <f>SUM(L96, L98, L99)</f>
        <v>396971.52000000002</v>
      </c>
      <c r="M101" s="108">
        <v>209481.45</v>
      </c>
      <c r="N101" s="26">
        <v>418962.9</v>
      </c>
      <c r="O101" s="46">
        <f>SUM(O96, O98, O99)</f>
        <v>424390.63</v>
      </c>
      <c r="P101" s="37"/>
      <c r="Q101" s="58"/>
      <c r="S101" s="42"/>
    </row>
    <row r="102" spans="1:19" s="13" customFormat="1" ht="12" thickBot="1" x14ac:dyDescent="0.25">
      <c r="A102" s="12"/>
      <c r="B102" s="12"/>
      <c r="C102" s="12"/>
      <c r="D102" s="12"/>
      <c r="E102" s="12" t="s">
        <v>101</v>
      </c>
      <c r="F102" s="90" t="s">
        <v>254</v>
      </c>
      <c r="G102" s="80" t="s">
        <v>255</v>
      </c>
      <c r="H102" s="47">
        <v>10000</v>
      </c>
      <c r="I102" s="27">
        <v>5380.84</v>
      </c>
      <c r="J102" s="47">
        <v>10000</v>
      </c>
      <c r="K102" s="27">
        <v>7567.32</v>
      </c>
      <c r="L102" s="47">
        <v>10000</v>
      </c>
      <c r="M102" s="109">
        <v>1525.97</v>
      </c>
      <c r="N102" s="27">
        <v>3051.94</v>
      </c>
      <c r="O102" s="47">
        <v>4000</v>
      </c>
      <c r="P102" s="36"/>
      <c r="Q102" s="58"/>
    </row>
    <row r="103" spans="1:19" s="13" customFormat="1" x14ac:dyDescent="0.2">
      <c r="A103" s="12"/>
      <c r="B103" s="12"/>
      <c r="C103" s="12"/>
      <c r="D103" s="12" t="s">
        <v>99</v>
      </c>
      <c r="E103" s="12"/>
      <c r="F103" s="85" t="s">
        <v>256</v>
      </c>
      <c r="G103" s="75" t="s">
        <v>257</v>
      </c>
      <c r="H103" s="45">
        <v>433601.20999999996</v>
      </c>
      <c r="I103" s="24">
        <f>SUM(I96:I102)</f>
        <v>421169.04000000004</v>
      </c>
      <c r="J103" s="45">
        <f>SUM(J96:J102)-J101</f>
        <v>407211.39999999991</v>
      </c>
      <c r="K103" s="24">
        <f>SUM(K96:K102)</f>
        <v>394820.56</v>
      </c>
      <c r="L103" s="45">
        <f>SUM(L96:L102)-L101</f>
        <v>444971.52000000002</v>
      </c>
      <c r="M103" s="107">
        <f>SUM(M96:M102)</f>
        <v>221818.52000000002</v>
      </c>
      <c r="N103" s="24">
        <f>SUM(N96:N102)</f>
        <v>443637.04000000004</v>
      </c>
      <c r="O103" s="45">
        <f>SUM(O96:O102)-O101</f>
        <v>453490.63</v>
      </c>
      <c r="P103" s="14"/>
      <c r="Q103" s="58"/>
    </row>
    <row r="104" spans="1:19" s="13" customFormat="1" ht="12" thickBot="1" x14ac:dyDescent="0.25">
      <c r="A104" s="12"/>
      <c r="B104" s="12"/>
      <c r="C104" s="12"/>
      <c r="D104" s="12" t="s">
        <v>51</v>
      </c>
      <c r="E104" s="12"/>
      <c r="F104" s="90" t="s">
        <v>258</v>
      </c>
      <c r="G104" s="80" t="s">
        <v>259</v>
      </c>
      <c r="H104" s="11">
        <v>2700</v>
      </c>
      <c r="I104" s="16"/>
      <c r="J104" s="11">
        <v>3000</v>
      </c>
      <c r="K104" s="16">
        <v>3172.87</v>
      </c>
      <c r="L104" s="11">
        <v>3000</v>
      </c>
      <c r="M104" s="73">
        <v>1880.94</v>
      </c>
      <c r="N104" s="16">
        <v>3761.88</v>
      </c>
      <c r="O104" s="11">
        <v>4000</v>
      </c>
      <c r="Q104" s="58"/>
    </row>
    <row r="105" spans="1:19" s="13" customFormat="1" x14ac:dyDescent="0.2">
      <c r="A105" s="12"/>
      <c r="B105" s="12"/>
      <c r="C105" s="12" t="s">
        <v>52</v>
      </c>
      <c r="D105" s="12"/>
      <c r="E105" s="12"/>
      <c r="F105" s="85" t="s">
        <v>260</v>
      </c>
      <c r="G105" s="75" t="s">
        <v>261</v>
      </c>
      <c r="H105" s="48">
        <v>472811.10556499998</v>
      </c>
      <c r="I105" s="9">
        <f>I91+I92+I93+I103+I104</f>
        <v>471034.16000000003</v>
      </c>
      <c r="J105" s="48">
        <f>J91+J92+J93+J94+J103+J104</f>
        <v>457475.16999999993</v>
      </c>
      <c r="K105" s="9">
        <f>K91+K92+K93+K103+K104</f>
        <v>439136.32</v>
      </c>
      <c r="L105" s="48">
        <f>L91+L92+L93+L94+L103+L104</f>
        <v>494271.52</v>
      </c>
      <c r="M105" s="110">
        <f>M91+M92+M93+M94+M103+M104</f>
        <v>252788.52000000002</v>
      </c>
      <c r="N105" s="9">
        <f>N91+N92+N93+N103+N104</f>
        <v>498617.16000000003</v>
      </c>
      <c r="O105" s="48">
        <f>O91+O92+O93+O94+O103+O104</f>
        <v>497356.51319500001</v>
      </c>
      <c r="Q105" s="58"/>
    </row>
    <row r="106" spans="1:19" s="13" customFormat="1" ht="30" customHeight="1" x14ac:dyDescent="0.2">
      <c r="A106" s="12"/>
      <c r="B106" s="12"/>
      <c r="C106" s="12" t="s">
        <v>53</v>
      </c>
      <c r="D106" s="12"/>
      <c r="E106" s="12"/>
      <c r="F106" s="85" t="s">
        <v>224</v>
      </c>
      <c r="G106" s="75" t="s">
        <v>262</v>
      </c>
      <c r="H106" s="19">
        <v>300</v>
      </c>
      <c r="I106" s="14">
        <v>90</v>
      </c>
      <c r="J106" s="19">
        <v>200</v>
      </c>
      <c r="K106" s="14">
        <v>253.4</v>
      </c>
      <c r="L106" s="19">
        <v>250</v>
      </c>
      <c r="M106" s="71">
        <v>150.29</v>
      </c>
      <c r="N106" s="14">
        <v>300</v>
      </c>
      <c r="O106" s="19">
        <v>325</v>
      </c>
      <c r="Q106" s="61"/>
    </row>
    <row r="107" spans="1:19" s="13" customFormat="1" x14ac:dyDescent="0.2">
      <c r="A107" s="12"/>
      <c r="B107" s="12"/>
      <c r="C107" s="12" t="s">
        <v>54</v>
      </c>
      <c r="D107" s="12"/>
      <c r="E107" s="12"/>
      <c r="F107" s="85"/>
      <c r="G107" s="75"/>
      <c r="H107" s="19"/>
      <c r="I107" s="14"/>
      <c r="J107" s="19"/>
      <c r="K107" s="14"/>
      <c r="L107" s="19"/>
      <c r="M107" s="71"/>
      <c r="N107" s="14"/>
      <c r="O107" s="19"/>
      <c r="Q107" s="58"/>
    </row>
    <row r="108" spans="1:19" s="13" customFormat="1" x14ac:dyDescent="0.2">
      <c r="A108" s="12"/>
      <c r="B108" s="12"/>
      <c r="C108" s="12"/>
      <c r="D108" s="12" t="s">
        <v>55</v>
      </c>
      <c r="E108" s="12"/>
      <c r="F108" s="85" t="s">
        <v>263</v>
      </c>
      <c r="G108" s="75" t="s">
        <v>263</v>
      </c>
      <c r="H108" s="49">
        <v>225</v>
      </c>
      <c r="I108" s="28">
        <v>100</v>
      </c>
      <c r="J108" s="49">
        <v>225</v>
      </c>
      <c r="K108" s="28">
        <v>200</v>
      </c>
      <c r="L108" s="49">
        <v>225</v>
      </c>
      <c r="M108" s="105">
        <v>50</v>
      </c>
      <c r="N108" s="28">
        <v>100</v>
      </c>
      <c r="O108" s="49">
        <v>200</v>
      </c>
      <c r="Q108" s="58"/>
    </row>
    <row r="109" spans="1:19" s="13" customFormat="1" x14ac:dyDescent="0.2">
      <c r="A109" s="12"/>
      <c r="B109" s="12"/>
      <c r="C109" s="12"/>
      <c r="D109" s="12" t="s">
        <v>56</v>
      </c>
      <c r="E109" s="12"/>
      <c r="F109" s="85" t="s">
        <v>224</v>
      </c>
      <c r="G109" s="75" t="s">
        <v>264</v>
      </c>
      <c r="H109" s="19">
        <v>300</v>
      </c>
      <c r="I109" s="14">
        <v>532</v>
      </c>
      <c r="J109" s="19">
        <v>250</v>
      </c>
      <c r="K109" s="14">
        <v>551</v>
      </c>
      <c r="L109" s="19">
        <v>250</v>
      </c>
      <c r="M109" s="71">
        <v>224</v>
      </c>
      <c r="N109" s="14">
        <v>224</v>
      </c>
      <c r="O109" s="19">
        <v>250</v>
      </c>
      <c r="Q109" s="58"/>
    </row>
    <row r="110" spans="1:19" s="13" customFormat="1" x14ac:dyDescent="0.2">
      <c r="A110" s="12"/>
      <c r="B110" s="12"/>
      <c r="C110" s="12"/>
      <c r="D110" s="12" t="s">
        <v>57</v>
      </c>
      <c r="E110" s="12"/>
      <c r="F110" s="85" t="s">
        <v>265</v>
      </c>
      <c r="G110" s="75" t="s">
        <v>266</v>
      </c>
      <c r="H110" s="19">
        <v>800</v>
      </c>
      <c r="I110" s="18"/>
      <c r="J110" s="19">
        <v>800</v>
      </c>
      <c r="K110" s="18"/>
      <c r="L110" s="19">
        <v>800</v>
      </c>
      <c r="M110" s="71">
        <v>259.63</v>
      </c>
      <c r="N110" s="18">
        <v>800</v>
      </c>
      <c r="O110" s="19">
        <v>800</v>
      </c>
      <c r="P110" s="33"/>
      <c r="Q110" s="58"/>
    </row>
    <row r="111" spans="1:19" s="13" customFormat="1" ht="12" thickBot="1" x14ac:dyDescent="0.25">
      <c r="A111" s="12"/>
      <c r="B111" s="12"/>
      <c r="C111" s="12"/>
      <c r="D111" s="12" t="s">
        <v>102</v>
      </c>
      <c r="E111" s="12"/>
      <c r="F111" s="85" t="s">
        <v>267</v>
      </c>
      <c r="G111" s="75" t="s">
        <v>157</v>
      </c>
      <c r="H111" s="11">
        <v>250</v>
      </c>
      <c r="I111" s="16">
        <v>0</v>
      </c>
      <c r="J111" s="11">
        <v>250</v>
      </c>
      <c r="K111" s="16">
        <v>44.32</v>
      </c>
      <c r="L111" s="11">
        <v>250</v>
      </c>
      <c r="M111" s="73">
        <v>0</v>
      </c>
      <c r="N111" s="16">
        <v>0</v>
      </c>
      <c r="O111" s="11">
        <v>250</v>
      </c>
      <c r="P111" s="33"/>
      <c r="Q111" s="58"/>
    </row>
    <row r="112" spans="1:19" s="13" customFormat="1" x14ac:dyDescent="0.2">
      <c r="A112" s="12"/>
      <c r="B112" s="12"/>
      <c r="C112" s="12" t="s">
        <v>58</v>
      </c>
      <c r="D112" s="12"/>
      <c r="E112" s="12"/>
      <c r="F112" s="86" t="s">
        <v>268</v>
      </c>
      <c r="G112" s="81" t="s">
        <v>269</v>
      </c>
      <c r="H112" s="22">
        <v>1575</v>
      </c>
      <c r="I112" s="9">
        <f>ROUND(SUM(I107:I111),5)</f>
        <v>632</v>
      </c>
      <c r="J112" s="22">
        <f>SUM(J108:J111)</f>
        <v>1525</v>
      </c>
      <c r="K112" s="9">
        <f>ROUND(SUM(K107:K111),5)</f>
        <v>795.32</v>
      </c>
      <c r="L112" s="22">
        <f>SUM(L108:L111)</f>
        <v>1525</v>
      </c>
      <c r="M112" s="99">
        <f>SUM(M108:M111)</f>
        <v>533.63</v>
      </c>
      <c r="N112" s="65">
        <f>SUM(N108:N111)</f>
        <v>1124</v>
      </c>
      <c r="O112" s="22">
        <f>SUM(O108:O111)</f>
        <v>1500</v>
      </c>
      <c r="Q112" s="58"/>
    </row>
    <row r="113" spans="1:17" s="13" customFormat="1" ht="30" customHeight="1" x14ac:dyDescent="0.2">
      <c r="A113" s="12"/>
      <c r="B113" s="12"/>
      <c r="C113" s="12" t="s">
        <v>59</v>
      </c>
      <c r="D113" s="12"/>
      <c r="E113" s="12"/>
      <c r="F113" s="85"/>
      <c r="G113" s="75"/>
      <c r="H113" s="19"/>
      <c r="I113" s="14"/>
      <c r="J113" s="19"/>
      <c r="K113" s="14"/>
      <c r="L113" s="19"/>
      <c r="M113" s="71"/>
      <c r="N113" s="14"/>
      <c r="O113" s="19"/>
      <c r="Q113" s="58"/>
    </row>
    <row r="114" spans="1:17" s="13" customFormat="1" x14ac:dyDescent="0.2">
      <c r="A114" s="12"/>
      <c r="B114" s="12"/>
      <c r="C114" s="12"/>
      <c r="D114" s="12" t="s">
        <v>60</v>
      </c>
      <c r="E114" s="12"/>
      <c r="F114" s="85" t="s">
        <v>161</v>
      </c>
      <c r="G114" s="75" t="s">
        <v>270</v>
      </c>
      <c r="H114" s="19">
        <v>4000</v>
      </c>
      <c r="I114" s="14">
        <v>1556.9</v>
      </c>
      <c r="J114" s="19">
        <v>4000</v>
      </c>
      <c r="K114" s="14">
        <v>405</v>
      </c>
      <c r="L114" s="19">
        <v>3700</v>
      </c>
      <c r="M114" s="71">
        <v>633</v>
      </c>
      <c r="N114" s="14">
        <v>1266</v>
      </c>
      <c r="O114" s="19">
        <v>3300</v>
      </c>
      <c r="Q114" s="58"/>
    </row>
    <row r="115" spans="1:17" s="13" customFormat="1" ht="12" thickBot="1" x14ac:dyDescent="0.25">
      <c r="A115" s="12"/>
      <c r="B115" s="12"/>
      <c r="C115" s="12"/>
      <c r="D115" s="12" t="s">
        <v>61</v>
      </c>
      <c r="E115" s="12"/>
      <c r="F115" s="90" t="s">
        <v>206</v>
      </c>
      <c r="G115" s="80" t="s">
        <v>271</v>
      </c>
      <c r="H115" s="19">
        <v>3000</v>
      </c>
      <c r="I115" s="14">
        <v>1635.52</v>
      </c>
      <c r="J115" s="19">
        <v>3000</v>
      </c>
      <c r="K115" s="14">
        <v>6534.03</v>
      </c>
      <c r="L115" s="19">
        <v>4000</v>
      </c>
      <c r="M115" s="71">
        <v>2139.4499999999998</v>
      </c>
      <c r="N115" s="14">
        <v>4278.8999999999996</v>
      </c>
      <c r="O115" s="19">
        <v>5300</v>
      </c>
      <c r="Q115" s="58"/>
    </row>
    <row r="116" spans="1:17" s="13" customFormat="1" ht="12" thickTop="1" x14ac:dyDescent="0.2">
      <c r="A116" s="12"/>
      <c r="B116" s="12"/>
      <c r="C116" s="12" t="s">
        <v>62</v>
      </c>
      <c r="D116" s="12"/>
      <c r="E116" s="12"/>
      <c r="F116" s="85" t="s">
        <v>254</v>
      </c>
      <c r="G116" s="75" t="s">
        <v>272</v>
      </c>
      <c r="H116" s="69">
        <v>7000</v>
      </c>
      <c r="I116" s="68">
        <f>ROUND(SUM(I113:I115),5)</f>
        <v>3192.42</v>
      </c>
      <c r="J116" s="69">
        <f>+SUM(J114:J115)</f>
        <v>7000</v>
      </c>
      <c r="K116" s="68">
        <f>ROUND(SUM(K113:K115),5)</f>
        <v>6939.03</v>
      </c>
      <c r="L116" s="69">
        <f>+SUM(L114:L115)</f>
        <v>7700</v>
      </c>
      <c r="M116" s="111">
        <f>+SUM(M114:M115)</f>
        <v>2772.45</v>
      </c>
      <c r="N116" s="68">
        <f>ROUND(SUM(N113:N115),5)</f>
        <v>5544.9</v>
      </c>
      <c r="O116" s="69">
        <f>+SUM(O114:O115)</f>
        <v>8600</v>
      </c>
      <c r="Q116" s="58"/>
    </row>
    <row r="117" spans="1:17" s="13" customFormat="1" ht="30" customHeight="1" x14ac:dyDescent="0.2">
      <c r="A117" s="12"/>
      <c r="B117" s="12"/>
      <c r="C117" s="12" t="s">
        <v>63</v>
      </c>
      <c r="D117" s="12"/>
      <c r="E117" s="12"/>
      <c r="F117" s="85" t="s">
        <v>221</v>
      </c>
      <c r="G117" s="75" t="s">
        <v>273</v>
      </c>
      <c r="H117" s="19">
        <v>2250</v>
      </c>
      <c r="I117" s="14">
        <v>1252.8399999999999</v>
      </c>
      <c r="J117" s="19">
        <v>1800</v>
      </c>
      <c r="K117" s="14">
        <v>103.06</v>
      </c>
      <c r="L117" s="19">
        <v>1800</v>
      </c>
      <c r="M117" s="71">
        <v>1102.67</v>
      </c>
      <c r="N117" s="14">
        <v>1102.67</v>
      </c>
      <c r="O117" s="19">
        <v>1600</v>
      </c>
      <c r="Q117" s="58"/>
    </row>
    <row r="118" spans="1:17" s="13" customFormat="1" ht="30" customHeight="1" x14ac:dyDescent="0.2">
      <c r="A118" s="12"/>
      <c r="B118" s="12"/>
      <c r="C118" s="12" t="s">
        <v>86</v>
      </c>
      <c r="D118" s="12"/>
      <c r="E118" s="12"/>
      <c r="F118" s="85" t="s">
        <v>224</v>
      </c>
      <c r="G118" s="75" t="s">
        <v>274</v>
      </c>
      <c r="H118" s="19">
        <v>400</v>
      </c>
      <c r="I118" s="14">
        <v>25.88</v>
      </c>
      <c r="J118" s="19">
        <v>350</v>
      </c>
      <c r="K118" s="14"/>
      <c r="L118" s="19">
        <v>350</v>
      </c>
      <c r="M118" s="71">
        <v>0</v>
      </c>
      <c r="N118" s="14"/>
      <c r="O118" s="19">
        <v>350</v>
      </c>
      <c r="Q118" s="58"/>
    </row>
    <row r="119" spans="1:17" s="13" customFormat="1" x14ac:dyDescent="0.2">
      <c r="A119" s="12"/>
      <c r="B119" s="12"/>
      <c r="C119" s="12" t="s">
        <v>64</v>
      </c>
      <c r="D119" s="12"/>
      <c r="E119" s="12"/>
      <c r="F119" s="85"/>
      <c r="G119" s="75"/>
      <c r="H119" s="19"/>
      <c r="I119" s="14"/>
      <c r="J119" s="19"/>
      <c r="K119" s="14"/>
      <c r="L119" s="19"/>
      <c r="M119" s="71"/>
      <c r="N119" s="14"/>
      <c r="O119" s="19"/>
      <c r="Q119" s="58"/>
    </row>
    <row r="120" spans="1:17" s="13" customFormat="1" x14ac:dyDescent="0.2">
      <c r="A120" s="12"/>
      <c r="B120" s="12"/>
      <c r="C120" s="12"/>
      <c r="D120" s="12" t="s">
        <v>65</v>
      </c>
      <c r="E120" s="12"/>
      <c r="F120" s="85" t="s">
        <v>275</v>
      </c>
      <c r="G120" s="75" t="s">
        <v>276</v>
      </c>
      <c r="H120" s="19">
        <v>6300</v>
      </c>
      <c r="I120" s="14">
        <v>4765.6000000000004</v>
      </c>
      <c r="J120" s="19">
        <v>6100</v>
      </c>
      <c r="K120" s="14">
        <v>7099.51</v>
      </c>
      <c r="L120" s="19">
        <v>6000</v>
      </c>
      <c r="M120" s="71">
        <v>2862.44</v>
      </c>
      <c r="N120" s="14">
        <v>5724.88</v>
      </c>
      <c r="O120" s="19">
        <v>6250</v>
      </c>
      <c r="Q120" s="58"/>
    </row>
    <row r="121" spans="1:17" s="13" customFormat="1" x14ac:dyDescent="0.2">
      <c r="A121" s="12"/>
      <c r="B121" s="12"/>
      <c r="C121" s="12"/>
      <c r="D121" s="12" t="s">
        <v>66</v>
      </c>
      <c r="E121" s="12"/>
      <c r="F121" s="85" t="s">
        <v>277</v>
      </c>
      <c r="G121" s="75" t="s">
        <v>278</v>
      </c>
      <c r="H121" s="19">
        <v>5422.49</v>
      </c>
      <c r="I121" s="14">
        <v>3354.79</v>
      </c>
      <c r="J121" s="19">
        <v>5368.03</v>
      </c>
      <c r="K121" s="14">
        <v>3163.87</v>
      </c>
      <c r="L121" s="19">
        <v>2805.57</v>
      </c>
      <c r="M121" s="71">
        <v>1467.72</v>
      </c>
      <c r="N121" s="14">
        <v>2935.44</v>
      </c>
      <c r="O121" s="19">
        <v>3250.84</v>
      </c>
      <c r="Q121" s="58"/>
    </row>
    <row r="122" spans="1:17" s="13" customFormat="1" x14ac:dyDescent="0.2">
      <c r="A122" s="12"/>
      <c r="B122" s="12"/>
      <c r="C122" s="12"/>
      <c r="D122" s="12"/>
      <c r="E122" s="12" t="s">
        <v>297</v>
      </c>
      <c r="F122" s="85"/>
      <c r="G122" s="75"/>
      <c r="H122" s="19"/>
      <c r="I122" s="14"/>
      <c r="J122" s="19"/>
      <c r="K122" s="14"/>
      <c r="L122" s="19"/>
      <c r="M122" s="71"/>
      <c r="N122" s="14"/>
      <c r="O122" s="19">
        <v>1500</v>
      </c>
      <c r="Q122" s="58"/>
    </row>
    <row r="123" spans="1:17" s="13" customFormat="1" x14ac:dyDescent="0.2">
      <c r="A123" s="12"/>
      <c r="B123" s="12"/>
      <c r="C123" s="12" t="s">
        <v>67</v>
      </c>
      <c r="D123" s="12"/>
      <c r="E123" s="12"/>
      <c r="F123" s="85" t="s">
        <v>279</v>
      </c>
      <c r="G123" s="75" t="s">
        <v>280</v>
      </c>
      <c r="H123" s="22">
        <v>11722.49</v>
      </c>
      <c r="I123" s="9">
        <v>8120.39</v>
      </c>
      <c r="J123" s="22">
        <f t="shared" ref="J123:N123" si="8">SUM(J120:J121)</f>
        <v>11468.029999999999</v>
      </c>
      <c r="K123" s="9">
        <f t="shared" si="8"/>
        <v>10263.380000000001</v>
      </c>
      <c r="L123" s="22">
        <f t="shared" si="8"/>
        <v>8805.57</v>
      </c>
      <c r="M123" s="99">
        <f t="shared" si="8"/>
        <v>4330.16</v>
      </c>
      <c r="N123" s="9">
        <f t="shared" si="8"/>
        <v>8660.32</v>
      </c>
      <c r="O123" s="22">
        <f>SUM(O120:O122)</f>
        <v>11000.84</v>
      </c>
      <c r="Q123" s="58"/>
    </row>
    <row r="124" spans="1:17" s="13" customFormat="1" ht="51" customHeight="1" x14ac:dyDescent="0.2">
      <c r="A124" s="12"/>
      <c r="B124" s="12"/>
      <c r="C124" s="12" t="s">
        <v>68</v>
      </c>
      <c r="D124" s="12"/>
      <c r="E124" s="12"/>
      <c r="F124" s="85"/>
      <c r="G124" s="75"/>
      <c r="H124" s="19"/>
      <c r="I124" s="14"/>
      <c r="J124" s="19"/>
      <c r="K124" s="14"/>
      <c r="L124" s="19"/>
      <c r="M124" s="71"/>
      <c r="N124" s="14"/>
      <c r="O124" s="19"/>
      <c r="Q124" s="58"/>
    </row>
    <row r="125" spans="1:17" s="13" customFormat="1" ht="33.75" customHeight="1" x14ac:dyDescent="0.2">
      <c r="A125" s="12"/>
      <c r="B125" s="12"/>
      <c r="C125" s="12"/>
      <c r="D125" s="12" t="s">
        <v>69</v>
      </c>
      <c r="E125" s="12"/>
      <c r="F125" s="85" t="s">
        <v>281</v>
      </c>
      <c r="G125" s="75" t="s">
        <v>282</v>
      </c>
      <c r="H125" s="19">
        <v>6200</v>
      </c>
      <c r="I125" s="14">
        <v>7352.42</v>
      </c>
      <c r="J125" s="19">
        <v>6000</v>
      </c>
      <c r="K125" s="14">
        <v>1524.47</v>
      </c>
      <c r="L125" s="19">
        <v>6000</v>
      </c>
      <c r="M125" s="71">
        <v>165.82</v>
      </c>
      <c r="N125" s="14">
        <v>6000</v>
      </c>
      <c r="O125" s="19">
        <v>6000</v>
      </c>
      <c r="Q125" s="58"/>
    </row>
    <row r="126" spans="1:17" s="13" customFormat="1" x14ac:dyDescent="0.2">
      <c r="A126" s="12"/>
      <c r="B126" s="12"/>
      <c r="C126" s="12"/>
      <c r="D126" s="12" t="s">
        <v>87</v>
      </c>
      <c r="E126" s="12"/>
      <c r="F126" s="85" t="s">
        <v>283</v>
      </c>
      <c r="G126" s="75" t="s">
        <v>284</v>
      </c>
      <c r="H126" s="19">
        <v>1400</v>
      </c>
      <c r="I126" s="14">
        <v>664.85</v>
      </c>
      <c r="J126" s="19">
        <v>1000</v>
      </c>
      <c r="K126" s="14">
        <v>2747.49</v>
      </c>
      <c r="L126" s="19">
        <v>1000</v>
      </c>
      <c r="M126" s="71">
        <v>351.83</v>
      </c>
      <c r="N126" s="14">
        <v>800</v>
      </c>
      <c r="O126" s="19">
        <v>1000</v>
      </c>
      <c r="Q126" s="58"/>
    </row>
    <row r="127" spans="1:17" s="13" customFormat="1" ht="12" thickBot="1" x14ac:dyDescent="0.25">
      <c r="A127" s="12"/>
      <c r="B127" s="12"/>
      <c r="C127" s="12" t="s">
        <v>110</v>
      </c>
      <c r="D127" s="12"/>
      <c r="E127" s="12"/>
      <c r="F127" s="85" t="s">
        <v>285</v>
      </c>
      <c r="G127" s="75"/>
      <c r="H127" s="19">
        <v>80</v>
      </c>
      <c r="I127" s="14">
        <v>77.540000000000006</v>
      </c>
      <c r="J127" s="19">
        <v>80</v>
      </c>
      <c r="K127" s="14"/>
      <c r="L127" s="19">
        <v>80</v>
      </c>
      <c r="M127" s="71">
        <v>0</v>
      </c>
      <c r="N127" s="14"/>
      <c r="O127" s="19">
        <v>80</v>
      </c>
      <c r="Q127" s="58" t="s">
        <v>119</v>
      </c>
    </row>
    <row r="128" spans="1:17" s="13" customFormat="1" x14ac:dyDescent="0.2">
      <c r="A128" s="12"/>
      <c r="B128" s="12"/>
      <c r="C128" s="12" t="s">
        <v>70</v>
      </c>
      <c r="D128" s="12"/>
      <c r="E128" s="12"/>
      <c r="F128" s="86" t="s">
        <v>286</v>
      </c>
      <c r="G128" s="81" t="s">
        <v>287</v>
      </c>
      <c r="H128" s="70">
        <v>7680</v>
      </c>
      <c r="I128" s="17">
        <f>ROUND(SUM(I124:I127),5)</f>
        <v>8094.81</v>
      </c>
      <c r="J128" s="70">
        <f>SUM(J125:J127)</f>
        <v>7080</v>
      </c>
      <c r="K128" s="17">
        <f>ROUND(SUM(K124:K127),5)</f>
        <v>4271.96</v>
      </c>
      <c r="L128" s="70">
        <f>SUM(L125:L127)</f>
        <v>7080</v>
      </c>
      <c r="M128" s="112">
        <f>SUM(M125:M127)</f>
        <v>517.65</v>
      </c>
      <c r="N128" s="17">
        <f>ROUND(SUM(N124:N127),5)</f>
        <v>6800</v>
      </c>
      <c r="O128" s="70">
        <f>SUM(O125:O127)</f>
        <v>7080</v>
      </c>
      <c r="Q128" s="58"/>
    </row>
    <row r="129" spans="1:17" s="13" customFormat="1" ht="12" thickBot="1" x14ac:dyDescent="0.25">
      <c r="A129" s="12"/>
      <c r="B129" s="12"/>
      <c r="C129" s="12" t="s">
        <v>71</v>
      </c>
      <c r="D129" s="12"/>
      <c r="E129" s="12"/>
      <c r="F129" s="85" t="s">
        <v>288</v>
      </c>
      <c r="G129" s="75" t="s">
        <v>289</v>
      </c>
      <c r="H129" s="19">
        <v>650</v>
      </c>
      <c r="I129" s="14">
        <v>571.22</v>
      </c>
      <c r="J129" s="19">
        <v>625</v>
      </c>
      <c r="K129" s="72">
        <v>680.17</v>
      </c>
      <c r="L129" s="19">
        <v>625</v>
      </c>
      <c r="M129" s="71">
        <v>269.25</v>
      </c>
      <c r="N129" s="72">
        <v>538.5</v>
      </c>
      <c r="O129" s="19">
        <v>550</v>
      </c>
      <c r="Q129" s="58"/>
    </row>
    <row r="130" spans="1:17" s="13" customFormat="1" ht="12" thickBot="1" x14ac:dyDescent="0.25">
      <c r="A130" s="12"/>
      <c r="B130" s="12" t="s">
        <v>72</v>
      </c>
      <c r="C130" s="12"/>
      <c r="D130" s="12"/>
      <c r="E130" s="12"/>
      <c r="F130" s="87" t="s">
        <v>290</v>
      </c>
      <c r="G130" s="82" t="s">
        <v>134</v>
      </c>
      <c r="H130" s="10">
        <v>633967.99956499995</v>
      </c>
      <c r="I130" s="15">
        <f>SUM(I52:I56)+I75+SUM(I79:I80)+SUM(I83:I84)+I88+SUM(I89:I89)+SUM(I105:I106)+I112+SUM(I116:I118)+I123+I128+I129</f>
        <v>599644.10000000009</v>
      </c>
      <c r="J130" s="10">
        <f>SUM(J52:J56)+SUM(J75)+SUM(J79:J84)+SUM(J88:J89)+SUM(J105:J106)+J112+SUM(J116:J118)+J123+J128+J129</f>
        <v>612803.73</v>
      </c>
      <c r="K130" s="15">
        <f>SUM(K52:K56)+K75+SUM(K79:K80)+SUM(K83:K84)+K88+K89+SUM(K105:K106)+K112+SUM(K116:K118)+K123+K128+K129</f>
        <v>582035.69999999995</v>
      </c>
      <c r="L130" s="10">
        <f>SUM(L52:L56)+SUM(L75)+SUM(L79:L84)+SUM(L88:L89)+SUM(L105:L106)+L112+SUM(L116:L118)+L123+L128+L129</f>
        <v>656154.69999999995</v>
      </c>
      <c r="M130" s="98">
        <f>SUM(M52:M56)+SUM(M75)+SUM(M79:M84)+SUM(M88:M89)+SUM(M105:M106)+M112+SUM(M116:M118)+M123+M128+M129</f>
        <v>323257.68</v>
      </c>
      <c r="N130" s="15">
        <f>SUM(N52:N56)+N75+SUM(N79:N80)+SUM(N83:N84)+N88+N89+SUM(N105:N106)+N112+SUM(N116:N118)+N123+N128+N129</f>
        <v>648949.22</v>
      </c>
      <c r="O130" s="10">
        <f>SUM(O52:O56)+SUM(O75)+SUM(O79:O84)+SUM(O88:O89)+SUM(O105:O106)+O112+SUM(O116:O118)+O123+O128+O129</f>
        <v>675378.49958499998</v>
      </c>
      <c r="Q130" s="58"/>
    </row>
    <row r="131" spans="1:17" x14ac:dyDescent="0.2">
      <c r="H131" s="19"/>
      <c r="I131" s="14"/>
      <c r="J131" s="19"/>
      <c r="K131" s="14"/>
      <c r="L131" s="19"/>
      <c r="M131" s="71"/>
      <c r="N131" s="14"/>
      <c r="O131" s="19"/>
    </row>
    <row r="132" spans="1:17" x14ac:dyDescent="0.2">
      <c r="H132" s="19"/>
      <c r="I132" s="14"/>
      <c r="J132" s="19"/>
      <c r="K132" s="14"/>
      <c r="L132" s="19"/>
      <c r="M132" s="71"/>
      <c r="N132" s="14"/>
      <c r="O132" s="19"/>
    </row>
    <row r="133" spans="1:17" x14ac:dyDescent="0.2">
      <c r="H133" s="19"/>
      <c r="I133" s="14"/>
      <c r="J133" s="19"/>
      <c r="K133" s="14"/>
      <c r="L133" s="19"/>
      <c r="M133" s="71"/>
      <c r="N133" s="14"/>
      <c r="O133" s="19"/>
    </row>
    <row r="134" spans="1:17" x14ac:dyDescent="0.2">
      <c r="H134" s="19"/>
      <c r="I134" s="14"/>
      <c r="J134" s="19"/>
      <c r="K134" s="14"/>
      <c r="L134" s="19"/>
      <c r="M134" s="71"/>
      <c r="N134" s="14"/>
      <c r="O134" s="19"/>
    </row>
    <row r="135" spans="1:17" x14ac:dyDescent="0.2">
      <c r="H135" s="19"/>
      <c r="I135" s="14"/>
      <c r="J135" s="19"/>
      <c r="K135" s="14"/>
      <c r="L135" s="19"/>
      <c r="M135" s="71"/>
      <c r="N135" s="14"/>
      <c r="O135" s="19"/>
    </row>
    <row r="136" spans="1:17" x14ac:dyDescent="0.2">
      <c r="H136" s="19"/>
      <c r="I136" s="14"/>
      <c r="J136" s="19"/>
      <c r="K136" s="14"/>
      <c r="L136" s="19"/>
      <c r="M136" s="71"/>
      <c r="N136" s="14"/>
      <c r="O136" s="19"/>
    </row>
    <row r="137" spans="1:17" x14ac:dyDescent="0.2">
      <c r="H137" s="19"/>
      <c r="I137" s="14"/>
      <c r="J137" s="19"/>
      <c r="K137" s="14"/>
      <c r="L137" s="19"/>
      <c r="M137" s="71"/>
      <c r="N137" s="14"/>
      <c r="O137" s="19"/>
    </row>
    <row r="138" spans="1:17" x14ac:dyDescent="0.2">
      <c r="H138" s="19"/>
      <c r="I138" s="14"/>
      <c r="J138" s="19"/>
      <c r="K138" s="14"/>
      <c r="L138" s="19"/>
      <c r="M138" s="71"/>
      <c r="N138" s="14"/>
      <c r="O138" s="19"/>
    </row>
    <row r="139" spans="1:17" x14ac:dyDescent="0.2">
      <c r="H139" s="19"/>
      <c r="I139" s="14"/>
      <c r="J139" s="19"/>
      <c r="K139" s="14"/>
      <c r="L139" s="19"/>
      <c r="M139" s="71"/>
      <c r="N139" s="14"/>
      <c r="O139" s="19"/>
    </row>
    <row r="140" spans="1:17" x14ac:dyDescent="0.2">
      <c r="H140" s="19"/>
      <c r="I140" s="14"/>
      <c r="J140" s="19"/>
      <c r="K140" s="14"/>
      <c r="L140" s="19"/>
      <c r="M140" s="71"/>
      <c r="N140" s="14"/>
      <c r="O140" s="19"/>
    </row>
    <row r="141" spans="1:17" x14ac:dyDescent="0.2">
      <c r="H141" s="19"/>
      <c r="I141" s="14"/>
      <c r="J141" s="19"/>
      <c r="K141" s="14"/>
      <c r="L141" s="19"/>
      <c r="M141" s="71"/>
      <c r="N141" s="14"/>
      <c r="O141" s="19"/>
    </row>
    <row r="142" spans="1:17" x14ac:dyDescent="0.2">
      <c r="H142" s="19"/>
      <c r="I142" s="14"/>
      <c r="J142" s="19"/>
      <c r="K142" s="14"/>
      <c r="L142" s="19"/>
      <c r="M142" s="71"/>
      <c r="N142" s="14"/>
      <c r="O142" s="19"/>
    </row>
    <row r="143" spans="1:17" x14ac:dyDescent="0.2">
      <c r="H143" s="19"/>
      <c r="I143" s="14"/>
      <c r="J143" s="19"/>
      <c r="K143" s="14"/>
      <c r="L143" s="19"/>
      <c r="M143" s="71"/>
      <c r="N143" s="14"/>
      <c r="O143" s="19"/>
    </row>
    <row r="144" spans="1:17" x14ac:dyDescent="0.2">
      <c r="H144" s="19"/>
      <c r="I144" s="14"/>
      <c r="J144" s="19"/>
      <c r="K144" s="14"/>
      <c r="L144" s="19"/>
      <c r="M144" s="71"/>
      <c r="N144" s="14"/>
      <c r="O144" s="19"/>
    </row>
    <row r="145" spans="8:15" x14ac:dyDescent="0.2">
      <c r="H145" s="19"/>
      <c r="I145" s="14"/>
      <c r="J145" s="19"/>
      <c r="K145" s="14"/>
      <c r="L145" s="19"/>
      <c r="M145" s="71"/>
      <c r="N145" s="14"/>
      <c r="O145" s="19"/>
    </row>
    <row r="146" spans="8:15" x14ac:dyDescent="0.2">
      <c r="H146" s="19"/>
      <c r="I146" s="14"/>
      <c r="J146" s="19"/>
      <c r="K146" s="14"/>
      <c r="L146" s="19"/>
      <c r="M146" s="71"/>
      <c r="N146" s="14"/>
      <c r="O146" s="19"/>
    </row>
    <row r="147" spans="8:15" x14ac:dyDescent="0.2">
      <c r="H147" s="19"/>
      <c r="I147" s="14"/>
      <c r="J147" s="19"/>
      <c r="K147" s="14"/>
      <c r="L147" s="19"/>
      <c r="M147" s="71"/>
      <c r="N147" s="14"/>
      <c r="O147" s="19"/>
    </row>
    <row r="148" spans="8:15" x14ac:dyDescent="0.2">
      <c r="H148" s="19"/>
      <c r="I148" s="14"/>
      <c r="J148" s="19"/>
      <c r="K148" s="14"/>
      <c r="L148" s="19"/>
      <c r="M148" s="71"/>
      <c r="N148" s="14"/>
      <c r="O148" s="19"/>
    </row>
    <row r="149" spans="8:15" x14ac:dyDescent="0.2">
      <c r="H149" s="19"/>
      <c r="I149" s="14"/>
      <c r="J149" s="19"/>
      <c r="K149" s="14"/>
      <c r="L149" s="19"/>
      <c r="M149" s="71"/>
      <c r="N149" s="14"/>
      <c r="O149" s="19"/>
    </row>
    <row r="150" spans="8:15" x14ac:dyDescent="0.2">
      <c r="H150" s="19"/>
      <c r="I150" s="14"/>
      <c r="J150" s="19"/>
      <c r="K150" s="14"/>
      <c r="L150" s="19"/>
      <c r="M150" s="71"/>
      <c r="N150" s="14"/>
      <c r="O150" s="19"/>
    </row>
    <row r="151" spans="8:15" x14ac:dyDescent="0.2">
      <c r="H151" s="19"/>
      <c r="I151" s="14"/>
      <c r="J151" s="19"/>
      <c r="K151" s="14"/>
      <c r="L151" s="19"/>
      <c r="M151" s="71"/>
      <c r="N151" s="14"/>
      <c r="O151" s="19"/>
    </row>
    <row r="152" spans="8:15" x14ac:dyDescent="0.2">
      <c r="H152" s="19"/>
      <c r="I152" s="14"/>
      <c r="J152" s="19"/>
      <c r="K152" s="14"/>
      <c r="L152" s="19"/>
      <c r="M152" s="71"/>
      <c r="N152" s="14"/>
      <c r="O152" s="19"/>
    </row>
    <row r="153" spans="8:15" x14ac:dyDescent="0.2">
      <c r="H153" s="19"/>
      <c r="I153" s="14"/>
      <c r="J153" s="19"/>
      <c r="K153" s="14"/>
      <c r="L153" s="19"/>
      <c r="M153" s="71"/>
      <c r="N153" s="14"/>
      <c r="O153" s="19"/>
    </row>
    <row r="154" spans="8:15" x14ac:dyDescent="0.2">
      <c r="H154" s="19"/>
      <c r="I154" s="14"/>
      <c r="J154" s="19"/>
      <c r="K154" s="14"/>
      <c r="L154" s="19"/>
      <c r="M154" s="71"/>
      <c r="N154" s="14"/>
      <c r="O154" s="19"/>
    </row>
    <row r="155" spans="8:15" x14ac:dyDescent="0.2">
      <c r="H155" s="19"/>
      <c r="I155" s="14"/>
      <c r="J155" s="19"/>
      <c r="K155" s="14"/>
      <c r="L155" s="19"/>
      <c r="M155" s="71"/>
      <c r="N155" s="14"/>
      <c r="O155" s="19"/>
    </row>
  </sheetData>
  <printOptions gridLines="1"/>
  <pageMargins left="0.25" right="0.25" top="0.75" bottom="0.75" header="0.3" footer="0.3"/>
  <pageSetup scale="85" fitToHeight="0" orientation="landscape" r:id="rId1"/>
  <headerFooter>
    <oddHeader>&amp;C&amp;"Arial,Bold"&amp;12 Ogden Farmers' Library
&amp;14 Budget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2022</vt:lpstr>
      <vt:lpstr>'Budget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jmagee</dc:creator>
  <cp:lastModifiedBy>John Cohen</cp:lastModifiedBy>
  <cp:lastPrinted>2021-01-05T18:51:26Z</cp:lastPrinted>
  <dcterms:created xsi:type="dcterms:W3CDTF">2012-11-09T11:50:26Z</dcterms:created>
  <dcterms:modified xsi:type="dcterms:W3CDTF">2022-10-17T15:27:19Z</dcterms:modified>
</cp:coreProperties>
</file>